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4\2024 Application Logs\Competitive\Posted Logs\"/>
    </mc:Choice>
  </mc:AlternateContent>
  <bookViews>
    <workbookView xWindow="330" yWindow="405" windowWidth="15960" windowHeight="8220"/>
  </bookViews>
  <sheets>
    <sheet name="Submissions" sheetId="1" r:id="rId1"/>
    <sheet name="Credit Returns" sheetId="3" r:id="rId2"/>
  </sheets>
  <externalReferences>
    <externalReference r:id="rId3"/>
  </externalReferences>
  <definedNames>
    <definedName name="_xlnm._FilterDatabase" localSheetId="0" hidden="1">Submissions!$AF$1:$AF$245</definedName>
    <definedName name="_xlnm.Print_Area" localSheetId="0">Submissions!$A$1:$AI$195</definedName>
    <definedName name="_xlnm.Print_Titles" localSheetId="0">Submissions!$11:$11</definedName>
  </definedNames>
  <calcPr calcId="162913"/>
</workbook>
</file>

<file path=xl/calcChain.xml><?xml version="1.0" encoding="utf-8"?>
<calcChain xmlns="http://schemas.openxmlformats.org/spreadsheetml/2006/main">
  <c r="C193" i="1" l="1"/>
  <c r="C153" i="1" l="1"/>
  <c r="C130" i="1"/>
  <c r="C117" i="1"/>
  <c r="C76" i="1"/>
  <c r="R116" i="1" l="1"/>
  <c r="B40" i="1" l="1"/>
  <c r="C40" i="1"/>
  <c r="D40" i="1"/>
  <c r="E40" i="1"/>
  <c r="F40" i="1"/>
  <c r="G40" i="1"/>
  <c r="H40" i="1"/>
  <c r="N40" i="1"/>
  <c r="P40" i="1"/>
  <c r="Q40" i="1"/>
  <c r="R40" i="1"/>
  <c r="S40" i="1"/>
  <c r="T40" i="1"/>
  <c r="U40" i="1"/>
  <c r="V40" i="1"/>
  <c r="AB40" i="1"/>
  <c r="AB41" i="1"/>
  <c r="V41" i="1"/>
  <c r="U41" i="1"/>
  <c r="T41" i="1"/>
  <c r="S41" i="1"/>
  <c r="R41" i="1"/>
  <c r="Q41" i="1"/>
  <c r="P41" i="1"/>
  <c r="N41" i="1"/>
  <c r="H41" i="1"/>
  <c r="G41" i="1"/>
  <c r="F41" i="1"/>
  <c r="E41" i="1"/>
  <c r="D41" i="1"/>
  <c r="C41" i="1"/>
  <c r="B41" i="1"/>
  <c r="O40" i="1" l="1"/>
  <c r="O41" i="1"/>
  <c r="R36" i="1"/>
  <c r="R42" i="1"/>
  <c r="R46" i="1"/>
  <c r="R57" i="1"/>
  <c r="R75" i="1"/>
  <c r="R82" i="1"/>
  <c r="R88" i="1"/>
  <c r="R101" i="1"/>
  <c r="R129" i="1"/>
  <c r="R144" i="1"/>
  <c r="R161" i="1"/>
  <c r="R165" i="1"/>
  <c r="R173" i="1"/>
  <c r="R181" i="1"/>
  <c r="R96" i="1"/>
  <c r="R92" i="1"/>
  <c r="R121" i="1"/>
  <c r="R139" i="1"/>
  <c r="R152" i="1"/>
  <c r="R191" i="1"/>
  <c r="R185" i="1"/>
  <c r="R134" i="1" l="1"/>
  <c r="R177" i="1" l="1"/>
  <c r="R193" i="1" l="1"/>
</calcChain>
</file>

<file path=xl/sharedStrings.xml><?xml version="1.0" encoding="utf-8"?>
<sst xmlns="http://schemas.openxmlformats.org/spreadsheetml/2006/main" count="1370" uniqueCount="490">
  <si>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</si>
  <si>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</si>
  <si>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</si>
  <si>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</si>
  <si>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</si>
  <si>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</si>
  <si>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</si>
  <si>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</si>
  <si>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</si>
  <si>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</si>
  <si>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</si>
  <si>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</si>
  <si>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</si>
  <si>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</si>
  <si>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</si>
  <si>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</si>
  <si>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</si>
  <si>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</si>
  <si>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</si>
  <si>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</si>
  <si>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</si>
  <si>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</si>
  <si>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</si>
  <si>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</si>
  <si>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</si>
  <si>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</si>
  <si>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</si>
  <si>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</si>
  <si>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</si>
  <si>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</si>
  <si>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</si>
  <si>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</si>
  <si>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</si>
  <si>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</si>
  <si>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</si>
  <si>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</si>
  <si>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</si>
  <si>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</si>
  <si>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</si>
  <si>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</si>
  <si>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</si>
  <si>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</si>
  <si>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</si>
  <si>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</si>
  <si>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</si>
  <si>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</si>
  <si>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</si>
  <si>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</si>
  <si>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</si>
  <si>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</si>
  <si>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</si>
  <si>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</si>
  <si>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</si>
  <si>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</si>
  <si>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</si>
  <si>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</si>
  <si>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</si>
  <si>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</si>
  <si>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</si>
  <si>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</si>
  <si>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</si>
  <si>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</si>
  <si>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</si>
  <si>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</si>
  <si>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</si>
  <si>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</si>
  <si>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</si>
  <si>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</si>
  <si>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</si>
  <si>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</si>
  <si>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</si>
  <si>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</si>
  <si>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</si>
  <si>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</si>
  <si>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</si>
  <si>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</si>
  <si>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</si>
  <si>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</si>
  <si>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</si>
  <si>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</si>
  <si>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</si>
  <si>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</si>
  <si>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</si>
  <si>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</si>
  <si>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</si>
  <si>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</si>
  <si>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</si>
  <si>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</si>
  <si>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</si>
  <si>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</si>
  <si>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</si>
  <si>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</si>
  <si>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</si>
  <si>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</si>
  <si>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</si>
  <si>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</si>
  <si>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</si>
  <si>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</si>
  <si>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</si>
  <si>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</si>
  <si>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</si>
  <si>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</si>
  <si>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</si>
  <si>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</si>
  <si>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</si>
  <si>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</si>
  <si>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</si>
  <si>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</si>
  <si>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</si>
  <si>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</si>
  <si>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</si>
  <si>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</si>
  <si>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</si>
  <si>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</si>
  <si>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</si>
  <si>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</si>
  <si>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</si>
  <si>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</si>
  <si>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</si>
  <si>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</si>
  <si>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</si>
  <si>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</si>
  <si>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</si>
  <si>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</si>
  <si>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</si>
  <si>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</si>
  <si>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</si>
  <si>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</si>
  <si>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</si>
  <si>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</si>
  <si>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</si>
  <si>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</si>
  <si>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</si>
  <si>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</si>
  <si>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</si>
  <si>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</si>
  <si>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</si>
  <si>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</si>
  <si>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</si>
  <si>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</si>
  <si>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</si>
  <si>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</si>
  <si>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</si>
  <si>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</si>
  <si>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</si>
  <si>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</si>
  <si>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</si>
  <si>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</si>
  <si>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</si>
  <si>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</si>
  <si>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</si>
  <si>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</si>
  <si>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</si>
  <si>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</si>
  <si>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</si>
  <si>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</si>
  <si>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</si>
  <si>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</si>
  <si>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</si>
  <si>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</si>
  <si>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</si>
  <si>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</si>
  <si>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</si>
  <si>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</si>
  <si>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</si>
  <si>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</si>
  <si>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</si>
  <si>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</si>
  <si>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</si>
  <si>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</si>
  <si>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</si>
  <si>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</si>
  <si>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</si>
  <si>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</si>
  <si>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</si>
  <si>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</si>
  <si>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</si>
  <si>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</si>
  <si>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</si>
  <si>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</si>
  <si>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</si>
  <si>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</si>
  <si>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</si>
  <si>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</si>
  <si>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</si>
  <si>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</si>
  <si>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</si>
  <si>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</si>
  <si>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</si>
  <si>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</si>
  <si>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</si>
  <si>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</si>
  <si>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</si>
  <si>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</si>
  <si>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</si>
  <si>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</si>
  <si>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</si>
  <si>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</si>
  <si>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</si>
  <si>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</si>
  <si>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</si>
  <si>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</si>
  <si>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</si>
  <si>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</si>
  <si>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</si>
  <si>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</si>
  <si>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</si>
  <si>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</si>
  <si>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</si>
  <si>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</si>
  <si>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</si>
  <si>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</si>
  <si>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</si>
  <si>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</si>
  <si>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</si>
  <si>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</si>
  <si>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</si>
  <si>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</si>
  <si>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</si>
  <si>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</si>
  <si>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</si>
  <si>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</si>
  <si>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</si>
  <si>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</si>
  <si>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</si>
  <si>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</si>
  <si>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</si>
  <si>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</si>
  <si>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</si>
  <si>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</si>
  <si>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</si>
  <si>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</si>
  <si>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</si>
  <si>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</si>
  <si>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</si>
  <si>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</si>
  <si>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</si>
  <si>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</si>
  <si>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</si>
  <si>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</si>
  <si>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</si>
  <si>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</si>
  <si>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</si>
  <si>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</si>
  <si>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</si>
  <si>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</si>
  <si>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</si>
  <si>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</si>
  <si>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</si>
  <si>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</si>
  <si>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</si>
  <si>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</si>
  <si>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</si>
  <si>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</si>
  <si>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</si>
  <si>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</si>
  <si>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</si>
  <si>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</si>
  <si>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</si>
  <si>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</si>
  <si>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</si>
  <si>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</si>
  <si>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</si>
  <si>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</si>
  <si>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</si>
  <si>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</si>
  <si>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</si>
  <si>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</si>
  <si>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</si>
  <si>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</si>
  <si>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</si>
  <si>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</si>
  <si>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</si>
  <si>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</si>
  <si>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</si>
  <si>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</si>
  <si>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</si>
  <si>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</si>
  <si>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</si>
  <si>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</si>
  <si>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</si>
  <si>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</si>
  <si>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</si>
  <si>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</si>
  <si>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</si>
  <si>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</si>
  <si>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</si>
  <si>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</si>
  <si>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</si>
  <si>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</si>
  <si>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</si>
  <si>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</si>
  <si>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</si>
  <si>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</si>
  <si>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</si>
  <si>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</si>
  <si>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</si>
  <si>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</si>
  <si>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</si>
  <si>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</si>
  <si>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</si>
  <si>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</si>
  <si>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</si>
  <si>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</si>
  <si>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</si>
  <si>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</si>
  <si>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</si>
  <si>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</si>
  <si>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</si>
  <si>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</si>
  <si>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</si>
  <si>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</si>
  <si>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</si>
  <si>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</si>
  <si>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</si>
  <si>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</si>
  <si>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</si>
  <si>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</si>
  <si>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</si>
  <si>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</si>
  <si>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</si>
  <si>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</si>
  <si>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</si>
  <si>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</si>
  <si>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</si>
  <si>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</si>
  <si>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</si>
  <si>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</si>
  <si>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</si>
  <si>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</si>
  <si>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</si>
  <si>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</si>
  <si>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</si>
  <si>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</si>
  <si>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</si>
  <si>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</si>
  <si>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Dashwood Trails</t>
  </si>
  <si>
    <t>NEC Dashwood Dr and Jetty Ln</t>
  </si>
  <si>
    <t>New Hope Housing Wheatley</t>
  </si>
  <si>
    <t>1117 Bland Street</t>
  </si>
  <si>
    <t>Ron Lastimosa</t>
  </si>
  <si>
    <t>Katie Stewart-Anchondo</t>
  </si>
  <si>
    <t>Green Manor Apartments</t>
  </si>
  <si>
    <t>310 E. 3rd</t>
  </si>
  <si>
    <t>Burnet</t>
  </si>
  <si>
    <t>Pathways at Santa Rita Courts West</t>
  </si>
  <si>
    <t>Approx. 2210 E. 2nd</t>
  </si>
  <si>
    <t>Bailey at Stassney</t>
  </si>
  <si>
    <t>400 W Stassney Lane</t>
  </si>
  <si>
    <t>Ariana Brendle</t>
  </si>
  <si>
    <t>Oscar Paul</t>
  </si>
  <si>
    <t>Bailey at Berkman</t>
  </si>
  <si>
    <t>6405 Berkman Drive</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</si>
  <si>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</si>
  <si>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</si>
  <si>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</si>
  <si>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</si>
  <si>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</si>
  <si>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</si>
  <si>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</si>
  <si>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</si>
  <si>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</si>
  <si>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</si>
  <si>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</si>
  <si>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</si>
  <si>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</si>
  <si>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</si>
  <si>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</si>
  <si>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</si>
  <si>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</si>
  <si>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</si>
  <si>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</si>
  <si>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</si>
  <si>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</si>
  <si>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</si>
  <si>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</si>
  <si>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</si>
  <si>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</si>
  <si>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</si>
  <si>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</si>
  <si>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</si>
  <si>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</si>
  <si>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</si>
  <si>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</si>
  <si>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Vista Park</t>
  </si>
  <si>
    <t>NE of Nacogdoches Rd and Spring Farm St</t>
  </si>
  <si>
    <t>San Antonio</t>
  </si>
  <si>
    <t>Bexar</t>
  </si>
  <si>
    <t>Dan Wilson</t>
  </si>
  <si>
    <t>Carine Yhap</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</si>
  <si>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</si>
  <si>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</si>
  <si>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</si>
  <si>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</si>
  <si>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</si>
  <si>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</si>
  <si>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</si>
  <si>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</si>
  <si>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</si>
  <si>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</si>
  <si>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</si>
  <si>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</si>
  <si>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Melissa Fisher</t>
  </si>
  <si>
    <t>Bill Fisher</t>
  </si>
  <si>
    <t>Culebra Apartments</t>
  </si>
  <si>
    <t>0 Culebra Rd and Grissom</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</si>
  <si>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</si>
  <si>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</si>
  <si>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</si>
  <si>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</si>
  <si>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</si>
  <si>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</si>
  <si>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</si>
  <si>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</si>
  <si>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</si>
  <si>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</si>
  <si>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</si>
  <si>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</si>
  <si>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</si>
  <si>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</si>
  <si>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</si>
  <si>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</si>
  <si>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</si>
  <si>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</si>
  <si>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</si>
  <si>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</si>
  <si>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</si>
  <si>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</si>
  <si>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</si>
  <si>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</si>
  <si>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</si>
  <si>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</si>
  <si>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</si>
  <si>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</si>
  <si>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</si>
  <si>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</si>
  <si>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</si>
  <si>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</si>
  <si>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</si>
  <si>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</si>
  <si>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</si>
  <si>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</si>
  <si>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</si>
  <si>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</si>
  <si>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</si>
  <si>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Pebble Hills Seniors</t>
  </si>
  <si>
    <t>NWC Charles Foster Avenue and John Hayes Street</t>
  </si>
  <si>
    <t>Chai Manor II</t>
  </si>
  <si>
    <t>SWQ Wallenberg Dr and Carousel Dr</t>
  </si>
  <si>
    <t>Satish Bhaskar</t>
  </si>
  <si>
    <t>Mesa Hills II</t>
  </si>
  <si>
    <t>NWQ Bluff Canyon Cir and S Mesa Hills Dr</t>
  </si>
  <si>
    <t>AcR</t>
  </si>
  <si>
    <t>Recon</t>
  </si>
  <si>
    <t>SH</t>
  </si>
  <si>
    <t>NC/AR</t>
  </si>
  <si>
    <t>AcR/NC</t>
  </si>
  <si>
    <t>NC/SS</t>
  </si>
  <si>
    <t>Recon/NC</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</si>
  <si>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</si>
  <si>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</si>
  <si>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</si>
  <si>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</si>
  <si>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</si>
  <si>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 xml:space="preserve">Elderly Limit  </t>
  </si>
  <si>
    <t xml:space="preserve">Elderly Limit </t>
  </si>
  <si>
    <t xml:space="preserve"> §11.7(1) USDA      Tie -Breaker </t>
  </si>
  <si>
    <t>Construction Type:   (NC=NC, Recon=Recon, AcR=Acquisition/Rehab, Rehab=Rehabilitation Only, SS = Scattered Site, AR = Adaptive Reuse)</t>
  </si>
  <si>
    <t>Review Status</t>
  </si>
  <si>
    <t>Prev. Participation Review Status</t>
  </si>
  <si>
    <t>Underwriting Status</t>
  </si>
  <si>
    <t>Tentative Recommendation</t>
  </si>
  <si>
    <t>Award</t>
  </si>
  <si>
    <t>C</t>
  </si>
  <si>
    <t xml:space="preserve">Award </t>
  </si>
  <si>
    <t>UR</t>
  </si>
  <si>
    <t>Cypress Creek at Forest Lane</t>
  </si>
  <si>
    <t>7340 Kingswood Senior Living</t>
  </si>
  <si>
    <t>Juniper Apartments</t>
  </si>
  <si>
    <t xml:space="preserve">The Park Tower </t>
  </si>
  <si>
    <t>Date of Return</t>
  </si>
  <si>
    <t>Return Amount</t>
  </si>
  <si>
    <t>The list below includes any credits returned to the Department that are reflected in the estimated amount available to allocate in the Application Log. Applicants that identify inaccurate or missing entries on this list should contact Josh Goldberger at Joshua.Goldberger@tdhca.texas.gov</t>
  </si>
  <si>
    <t>9% HTC Returns</t>
  </si>
  <si>
    <t xml:space="preserve">C </t>
  </si>
  <si>
    <t xml:space="preserve">Award and Waiting List </t>
  </si>
  <si>
    <t xml:space="preserve">NC </t>
  </si>
  <si>
    <t>The status is reflected as "C"
for complete or "UR" for under
review.</t>
  </si>
  <si>
    <t xml:space="preserve">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
  </si>
  <si>
    <t>Version Date:  August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</si>
</sst>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23"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
      <b/>
      <sz val="9"/>
      <color indexed="8"/>
      <name val="Calibri"/>
      <family val="2"/>
      <scheme val="minor"/>
    </font>
    <font>
      <sz val="8"/>
      <color rgb="FF000000"/>
      <name val="Calibri"/>
      <family val="2"/>
    </font>
    <font>
      <b/>
      <sz val="8"/>
      <color rgb="FF000000"/>
      <name val="Calibri"/>
      <family val="2"/>
    </font>
    <font>
      <sz val="8"/>
      <color theme="1"/>
      <name val="Calibri"/>
      <family val="2"/>
      <scheme val="minor"/>
    </font>
    <font>
      <sz val="10"/>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35">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7"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1"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2" fillId="0" borderId="0" xfId="0" applyFont="1"/>
    <xf numFmtId="0" fontId="3" fillId="4" borderId="0" xfId="2" applyFont="1" applyFill="1" applyBorder="1" applyAlignment="1">
      <alignment horizontal="right" vertical="top"/>
    </xf>
    <xf numFmtId="0" fontId="12" fillId="0" borderId="0" xfId="0" applyFont="1" applyAlignment="1"/>
    <xf numFmtId="0" fontId="3" fillId="4" borderId="0" xfId="2" applyFont="1" applyFill="1" applyBorder="1" applyAlignment="1">
      <alignment vertical="top" wrapText="1"/>
    </xf>
    <xf numFmtId="0" fontId="14" fillId="3" borderId="1" xfId="0" applyFont="1" applyFill="1" applyBorder="1" applyAlignment="1">
      <alignment textRotation="90" wrapText="1"/>
    </xf>
    <xf numFmtId="0" fontId="7" fillId="0" borderId="0" xfId="0" applyFont="1" applyAlignment="1">
      <alignment horizontal="center"/>
    </xf>
    <xf numFmtId="0" fontId="12" fillId="0" borderId="0" xfId="0" applyFont="1" applyAlignment="1">
      <alignment horizontal="center"/>
    </xf>
    <xf numFmtId="0" fontId="4" fillId="0" borderId="0" xfId="0" applyFont="1" applyFill="1" applyBorder="1" applyAlignment="1">
      <alignment horizontal="justify" vertical="center" wrapText="1"/>
    </xf>
    <xf numFmtId="0" fontId="13" fillId="0" borderId="0" xfId="0" applyNumberFormat="1" applyFont="1"/>
    <xf numFmtId="0" fontId="14" fillId="0" borderId="0" xfId="0" applyFont="1"/>
    <xf numFmtId="5" fontId="7" fillId="0" borderId="0" xfId="0" applyNumberFormat="1" applyFont="1" applyAlignment="1"/>
    <xf numFmtId="5" fontId="14" fillId="0" borderId="0" xfId="0" applyNumberFormat="1" applyFont="1" applyAlignment="1">
      <alignment horizontal="left"/>
    </xf>
    <xf numFmtId="0" fontId="14"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1" fillId="4" borderId="0" xfId="2" applyFont="1" applyFill="1" applyBorder="1" applyAlignment="1">
      <alignment wrapText="1"/>
    </xf>
    <xf numFmtId="0" fontId="13"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3" fillId="0" borderId="0" xfId="3" applyNumberFormat="1" applyFont="1"/>
    <xf numFmtId="164" fontId="7" fillId="0" borderId="0" xfId="3" applyNumberFormat="1" applyFont="1"/>
    <xf numFmtId="164" fontId="13" fillId="0" borderId="0" xfId="3" applyNumberFormat="1" applyFont="1" applyAlignment="1"/>
    <xf numFmtId="164" fontId="14" fillId="0" borderId="0" xfId="3" applyNumberFormat="1" applyFont="1" applyAlignment="1">
      <alignment horizontal="right"/>
    </xf>
    <xf numFmtId="0" fontId="16" fillId="0" borderId="0" xfId="0" applyFont="1" applyBorder="1"/>
    <xf numFmtId="0" fontId="7"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top" wrapText="1"/>
    </xf>
    <xf numFmtId="164" fontId="7" fillId="0" borderId="0" xfId="3" applyNumberFormat="1" applyFont="1" applyAlignment="1">
      <alignment vertical="top" wrapText="1"/>
    </xf>
    <xf numFmtId="164" fontId="7"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4" fillId="0" borderId="0" xfId="0" applyFont="1" applyFill="1" applyBorder="1" applyAlignment="1"/>
    <xf numFmtId="0" fontId="6" fillId="0" borderId="0" xfId="0" applyFont="1" applyFill="1" applyBorder="1" applyAlignment="1">
      <alignment wrapText="1"/>
    </xf>
    <xf numFmtId="0" fontId="7"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5" fontId="7" fillId="0" borderId="0" xfId="0" applyNumberFormat="1" applyFont="1"/>
    <xf numFmtId="164" fontId="6" fillId="0" borderId="0" xfId="3" applyNumberFormat="1" applyFont="1" applyFill="1" applyBorder="1" applyAlignment="1">
      <alignment wrapText="1"/>
    </xf>
    <xf numFmtId="0" fontId="7"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7" fillId="0" borderId="0" xfId="0" applyNumberFormat="1" applyFont="1" applyAlignment="1">
      <alignment horizontal="center"/>
    </xf>
    <xf numFmtId="1" fontId="12" fillId="0" borderId="0" xfId="0" applyNumberFormat="1" applyFont="1" applyAlignment="1">
      <alignment horizontal="center"/>
    </xf>
    <xf numFmtId="1" fontId="7" fillId="0" borderId="0" xfId="0" applyNumberFormat="1" applyFont="1" applyAlignment="1">
      <alignment horizontal="center" vertical="top" wrapText="1"/>
    </xf>
    <xf numFmtId="1" fontId="7" fillId="0" borderId="0" xfId="3" applyNumberFormat="1" applyFont="1" applyAlignment="1"/>
    <xf numFmtId="1" fontId="7"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2" fillId="0" borderId="0" xfId="3" applyNumberFormat="1" applyFont="1"/>
    <xf numFmtId="1" fontId="7" fillId="0" borderId="0" xfId="3" applyNumberFormat="1" applyFont="1" applyAlignment="1">
      <alignment vertical="top" wrapText="1"/>
    </xf>
    <xf numFmtId="1" fontId="12" fillId="0" borderId="0" xfId="3" applyNumberFormat="1" applyFont="1" applyAlignment="1"/>
    <xf numFmtId="1" fontId="14" fillId="0" borderId="0" xfId="0" applyNumberFormat="1" applyFont="1" applyAlignment="1">
      <alignment horizontal="center"/>
    </xf>
    <xf numFmtId="49" fontId="7"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2" fillId="0" borderId="0" xfId="0" applyNumberFormat="1" applyFont="1" applyAlignment="1">
      <alignment horizontal="center"/>
    </xf>
    <xf numFmtId="49" fontId="7" fillId="0" borderId="0" xfId="0" applyNumberFormat="1" applyFont="1" applyAlignment="1">
      <alignment horizontal="center" vertical="top" wrapText="1"/>
    </xf>
    <xf numFmtId="49" fontId="0" fillId="0" borderId="0" xfId="0" applyNumberFormat="1" applyAlignment="1">
      <alignment horizontal="center"/>
    </xf>
    <xf numFmtId="49" fontId="14" fillId="0" borderId="0" xfId="0" applyNumberFormat="1" applyFont="1" applyAlignment="1">
      <alignment horizontal="center"/>
    </xf>
    <xf numFmtId="0" fontId="7" fillId="0" borderId="0" xfId="0" applyFont="1" applyFill="1" applyAlignment="1">
      <alignment horizontal="right"/>
    </xf>
    <xf numFmtId="0" fontId="7" fillId="0" borderId="0" xfId="0" applyFont="1" applyFill="1" applyAlignment="1">
      <alignment horizontal="center"/>
    </xf>
    <xf numFmtId="0" fontId="14" fillId="0" borderId="6" xfId="0" applyFont="1" applyFill="1" applyBorder="1" applyAlignment="1">
      <alignment horizontal="center"/>
    </xf>
    <xf numFmtId="0" fontId="14" fillId="0" borderId="0" xfId="0" applyFont="1" applyFill="1" applyBorder="1" applyAlignment="1">
      <alignment horizontal="center"/>
    </xf>
    <xf numFmtId="0" fontId="14" fillId="3" borderId="1" xfId="0" applyFont="1" applyFill="1" applyBorder="1" applyAlignment="1">
      <alignment horizontal="center" textRotation="90" wrapText="1"/>
    </xf>
    <xf numFmtId="1" fontId="7" fillId="0" borderId="0" xfId="3" applyNumberFormat="1" applyFont="1" applyAlignment="1">
      <alignment horizontal="center"/>
    </xf>
    <xf numFmtId="0" fontId="7" fillId="0" borderId="0" xfId="3" applyNumberFormat="1" applyFont="1" applyAlignment="1">
      <alignment horizontal="center"/>
    </xf>
    <xf numFmtId="0" fontId="0" fillId="0" borderId="0" xfId="0" applyAlignment="1">
      <alignment horizontal="center" vertical="top" wrapText="1"/>
    </xf>
    <xf numFmtId="1" fontId="0" fillId="0" borderId="0" xfId="0" applyNumberFormat="1"/>
    <xf numFmtId="1" fontId="7" fillId="0"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vertical="top"/>
    </xf>
    <xf numFmtId="0" fontId="7" fillId="0" borderId="0" xfId="0" applyFont="1" applyAlignment="1">
      <alignment horizontal="left"/>
    </xf>
    <xf numFmtId="0" fontId="0" fillId="5" borderId="0" xfId="0" applyFill="1"/>
    <xf numFmtId="165" fontId="7" fillId="0" borderId="0" xfId="3" applyNumberFormat="1" applyFont="1" applyAlignment="1">
      <alignment horizontal="center"/>
    </xf>
    <xf numFmtId="0" fontId="7" fillId="0" borderId="0" xfId="0" applyFont="1" applyAlignment="1">
      <alignment horizontal="left"/>
    </xf>
    <xf numFmtId="0" fontId="0" fillId="0" borderId="0" xfId="0" applyAlignment="1">
      <alignment horizontal="center" vertical="top"/>
    </xf>
    <xf numFmtId="0" fontId="1" fillId="0" borderId="0" xfId="0" applyFont="1" applyAlignment="1">
      <alignment horizontal="center"/>
    </xf>
    <xf numFmtId="1" fontId="1" fillId="0" borderId="0" xfId="0" applyNumberFormat="1" applyFont="1" applyAlignment="1">
      <alignment horizontal="center"/>
    </xf>
    <xf numFmtId="14" fontId="7" fillId="0" borderId="1" xfId="0" applyNumberFormat="1" applyFont="1" applyBorder="1" applyAlignment="1">
      <alignment horizontal="left"/>
    </xf>
    <xf numFmtId="6" fontId="7" fillId="0" borderId="1" xfId="1" applyNumberFormat="1" applyFont="1" applyBorder="1" applyAlignment="1">
      <alignment horizontal="left"/>
    </xf>
    <xf numFmtId="0" fontId="7" fillId="0" borderId="1" xfId="0" applyFont="1" applyBorder="1" applyAlignment="1">
      <alignment horizontal="left"/>
    </xf>
    <xf numFmtId="0" fontId="14" fillId="5" borderId="7" xfId="0" applyFont="1" applyFill="1" applyBorder="1" applyAlignment="1">
      <alignment horizontal="center"/>
    </xf>
    <xf numFmtId="0" fontId="14" fillId="5" borderId="8" xfId="0" applyFont="1" applyFill="1" applyBorder="1" applyAlignment="1">
      <alignment horizontal="center"/>
    </xf>
    <xf numFmtId="0" fontId="14" fillId="5" borderId="9" xfId="0" applyFont="1" applyFill="1" applyBorder="1" applyAlignment="1">
      <alignment horizontal="center"/>
    </xf>
    <xf numFmtId="0" fontId="7" fillId="0" borderId="0" xfId="0" applyFont="1" applyAlignment="1">
      <alignment wrapText="1"/>
    </xf>
    <xf numFmtId="6" fontId="0" fillId="0" borderId="0" xfId="0" applyNumberFormat="1"/>
    <xf numFmtId="165" fontId="7" fillId="0" borderId="0" xfId="0" applyNumberFormat="1" applyFont="1"/>
    <xf numFmtId="43" fontId="18" fillId="2" borderId="1" xfId="3" applyFont="1" applyFill="1" applyBorder="1" applyAlignment="1">
      <alignment horizontal="center" wrapText="1"/>
    </xf>
    <xf numFmtId="43" fontId="19" fillId="0" borderId="0" xfId="3" applyFont="1"/>
    <xf numFmtId="43" fontId="20" fillId="0" borderId="0" xfId="3" applyFont="1" applyFill="1" applyBorder="1" applyAlignment="1"/>
    <xf numFmtId="43" fontId="19" fillId="0" borderId="0" xfId="3" applyFont="1" applyFill="1"/>
    <xf numFmtId="43" fontId="21" fillId="0" borderId="0" xfId="3" applyFont="1" applyFill="1" applyAlignment="1">
      <alignment wrapText="1"/>
    </xf>
    <xf numFmtId="0" fontId="6" fillId="3" borderId="0" xfId="0" applyFont="1" applyFill="1" applyBorder="1" applyAlignment="1">
      <alignment horizontal="left" vertical="top" wrapText="1"/>
    </xf>
    <xf numFmtId="0" fontId="4" fillId="4" borderId="0" xfId="0" applyFont="1" applyFill="1" applyBorder="1" applyAlignment="1">
      <alignment horizontal="left" vertical="center" wrapText="1"/>
    </xf>
    <xf numFmtId="0" fontId="7" fillId="0" borderId="0" xfId="0" applyFont="1" applyAlignment="1">
      <alignment horizontal="left"/>
    </xf>
    <xf numFmtId="0" fontId="14" fillId="0" borderId="0" xfId="0" applyFont="1" applyAlignment="1">
      <alignment horizontal="right"/>
    </xf>
    <xf numFmtId="0" fontId="15" fillId="0" borderId="0" xfId="0" applyFont="1" applyFill="1" applyBorder="1" applyAlignment="1">
      <alignment horizontal="left"/>
    </xf>
    <xf numFmtId="0" fontId="15" fillId="0" borderId="5" xfId="0" applyFont="1" applyFill="1" applyBorder="1" applyAlignment="1">
      <alignment horizontal="center" vertical="center" wrapText="1"/>
    </xf>
    <xf numFmtId="0" fontId="22" fillId="3" borderId="0" xfId="0" applyFont="1" applyFill="1" applyAlignment="1">
      <alignment horizontal="center" vertical="center" wrapText="1"/>
    </xf>
    <xf numFmtId="0" fontId="17" fillId="0" borderId="0" xfId="0" applyFont="1" applyFill="1" applyAlignment="1">
      <alignment horizontal="center"/>
    </xf>
    <xf numFmtId="0" fontId="7" fillId="0" borderId="0" xfId="0" applyFont="1" applyAlignment="1">
      <alignment horizontal="left"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10585</xdr:rowOff>
    </xdr:from>
    <xdr:to>
      <xdr:col>1</xdr:col>
      <xdr:colOff>1120140</xdr:colOff>
      <xdr:row>4</xdr:row>
      <xdr:rowOff>31169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711412" y="10585"/>
          <a:ext cx="1064895" cy="941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94"/>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7" style="51" customWidth="1"/>
    <col min="2" max="2" width="28" style="8" customWidth="1"/>
    <col min="3" max="3" width="24.42578125" style="8" customWidth="1"/>
    <col min="4" max="4" width="15.28515625" style="8" customWidth="1"/>
    <col min="5" max="5" width="6.7109375" style="8" customWidth="1"/>
    <col min="6" max="6" width="12" style="8" customWidth="1"/>
    <col min="7" max="7" width="4.140625" style="25" customWidth="1"/>
    <col min="8" max="8" width="6" style="8" customWidth="1"/>
    <col min="9" max="11" width="2.7109375" style="86" customWidth="1"/>
    <col min="12" max="12" width="2.7109375" style="25" customWidth="1"/>
    <col min="13" max="13" width="9.42578125" style="8" customWidth="1"/>
    <col min="14" max="14" width="4.85546875" style="8" customWidth="1"/>
    <col min="15" max="15" width="4.140625" style="73" customWidth="1"/>
    <col min="16" max="16" width="5.28515625" style="8" customWidth="1"/>
    <col min="17" max="17" width="8" style="8" customWidth="1"/>
    <col min="18" max="18" width="11.7109375" style="47" customWidth="1"/>
    <col min="19" max="20" width="16.140625" style="8" customWidth="1"/>
    <col min="21" max="21" width="13" style="77" customWidth="1"/>
    <col min="22" max="22" width="3.85546875" style="8" customWidth="1"/>
    <col min="23" max="23" width="4" style="25" customWidth="1"/>
    <col min="24" max="25" width="2.7109375" style="25" customWidth="1"/>
    <col min="26" max="27" width="2.7109375" style="94" customWidth="1"/>
    <col min="28" max="28" width="2.7109375" style="25" customWidth="1"/>
    <col min="29" max="29" width="5.140625" style="8" customWidth="1"/>
    <col min="30" max="30" width="7" style="8" customWidth="1"/>
    <col min="31" max="31" width="9.5703125" style="122" customWidth="1"/>
    <col min="32" max="32" width="8.85546875" style="73" customWidth="1"/>
    <col min="33" max="33" width="5.28515625" style="25" customWidth="1"/>
    <col min="34" max="34" width="5" style="25" customWidth="1"/>
    <col min="35" max="35" width="5.5703125" style="25" customWidth="1"/>
    <col min="36" max="16384" width="9.140625" style="8"/>
  </cols>
  <sheetData>
    <row r="1" spans="1:104" x14ac:dyDescent="0.2">
      <c r="A1" s="108"/>
    </row>
    <row r="2" spans="1:104" ht="20.25" x14ac:dyDescent="0.3">
      <c r="C2" s="7" t="s">
        <v>17</v>
      </c>
      <c r="S2" s="9"/>
      <c r="T2" s="9"/>
      <c r="U2" s="76"/>
    </row>
    <row r="3" spans="1:104" ht="20.25" customHeight="1" x14ac:dyDescent="0.3">
      <c r="C3" s="6" t="s">
        <v>60</v>
      </c>
      <c r="R3" s="43"/>
      <c r="S3"/>
      <c r="T3"/>
      <c r="V3"/>
    </row>
    <row r="4" spans="1:104" ht="20.45" customHeight="1" x14ac:dyDescent="0.3">
      <c r="C4" s="7" t="s">
        <v>485</v>
      </c>
      <c r="R4" s="59"/>
      <c r="S4" s="63"/>
      <c r="T4" s="63"/>
      <c r="U4" s="78"/>
      <c r="V4"/>
      <c r="W4" s="67"/>
      <c r="X4" s="67"/>
      <c r="Y4" s="67"/>
      <c r="Z4" s="67"/>
      <c r="AA4" s="67"/>
      <c r="AB4" s="67"/>
      <c r="AC4"/>
      <c r="AD4"/>
    </row>
    <row r="5" spans="1:104" ht="5.45" customHeight="1" x14ac:dyDescent="0.25">
      <c r="C5" s="10"/>
      <c r="R5" s="69"/>
      <c r="S5" s="63"/>
      <c r="T5" s="63"/>
      <c r="U5" s="78"/>
      <c r="V5"/>
      <c r="W5" s="67"/>
      <c r="X5" s="67"/>
      <c r="Y5" s="67"/>
      <c r="Z5" s="67"/>
      <c r="AA5" s="67"/>
      <c r="AB5" s="67"/>
      <c r="AC5"/>
      <c r="AD5"/>
    </row>
    <row r="6" spans="1:104" ht="14.45" customHeight="1" x14ac:dyDescent="0.25">
      <c r="A6" s="127" t="s">
        <v>488</v>
      </c>
      <c r="B6" s="127"/>
      <c r="C6" s="127"/>
      <c r="D6" s="127"/>
      <c r="E6" s="127"/>
      <c r="F6" s="127"/>
      <c r="G6" s="127"/>
      <c r="H6" s="127"/>
      <c r="I6" s="127"/>
      <c r="J6" s="127"/>
      <c r="K6" s="127"/>
      <c r="L6" s="127"/>
      <c r="R6" s="69"/>
      <c r="S6" s="63"/>
      <c r="T6" s="63"/>
      <c r="U6" s="78"/>
      <c r="V6"/>
      <c r="W6" s="67"/>
      <c r="X6" s="67"/>
      <c r="Y6" s="67"/>
      <c r="Z6" s="67"/>
      <c r="AA6" s="67"/>
      <c r="AB6" s="67"/>
      <c r="AC6"/>
      <c r="AD6"/>
    </row>
    <row r="7" spans="1:104" ht="15" customHeight="1" x14ac:dyDescent="0.25">
      <c r="A7" s="127"/>
      <c r="B7" s="127"/>
      <c r="C7" s="127"/>
      <c r="D7" s="127"/>
      <c r="E7" s="127"/>
      <c r="F7" s="127"/>
      <c r="G7" s="127"/>
      <c r="H7" s="127"/>
      <c r="I7" s="127"/>
      <c r="J7" s="127"/>
      <c r="K7" s="127"/>
      <c r="L7" s="127"/>
      <c r="R7" s="126" t="s">
        <v>463</v>
      </c>
      <c r="S7" s="126"/>
      <c r="T7" s="126"/>
      <c r="U7" s="126"/>
      <c r="V7"/>
      <c r="W7" s="67"/>
      <c r="X7" s="67"/>
      <c r="Y7" s="132" t="s">
        <v>487</v>
      </c>
      <c r="Z7" s="132"/>
      <c r="AA7" s="132"/>
      <c r="AB7" s="132"/>
      <c r="AC7" s="132"/>
      <c r="AD7" s="132"/>
      <c r="AE7" s="132"/>
      <c r="AF7" s="132"/>
      <c r="AG7" s="132"/>
    </row>
    <row r="8" spans="1:104" ht="15" customHeight="1" x14ac:dyDescent="0.25">
      <c r="A8" s="127"/>
      <c r="B8" s="127"/>
      <c r="C8" s="127"/>
      <c r="D8" s="127"/>
      <c r="E8" s="127"/>
      <c r="F8" s="127"/>
      <c r="G8" s="127"/>
      <c r="H8" s="127"/>
      <c r="I8" s="127"/>
      <c r="J8" s="127"/>
      <c r="K8" s="127"/>
      <c r="L8" s="127"/>
      <c r="R8" s="126"/>
      <c r="S8" s="126"/>
      <c r="T8" s="126"/>
      <c r="U8" s="126"/>
      <c r="V8"/>
      <c r="W8" s="67"/>
      <c r="X8" s="67"/>
      <c r="Y8" s="132"/>
      <c r="Z8" s="132"/>
      <c r="AA8" s="132"/>
      <c r="AB8" s="132"/>
      <c r="AC8" s="132"/>
      <c r="AD8" s="132"/>
      <c r="AE8" s="132"/>
      <c r="AF8" s="132"/>
      <c r="AG8" s="132"/>
    </row>
    <row r="9" spans="1:104" ht="99.75" customHeight="1" x14ac:dyDescent="0.25">
      <c r="A9" s="127"/>
      <c r="B9" s="127"/>
      <c r="C9" s="127"/>
      <c r="D9" s="127"/>
      <c r="E9" s="127"/>
      <c r="F9" s="127"/>
      <c r="G9" s="127"/>
      <c r="H9" s="127"/>
      <c r="I9" s="127"/>
      <c r="J9" s="127"/>
      <c r="K9" s="127"/>
      <c r="L9" s="127"/>
      <c r="R9" s="126"/>
      <c r="S9" s="126"/>
      <c r="T9" s="126"/>
      <c r="U9" s="126"/>
      <c r="V9"/>
      <c r="W9" s="67"/>
      <c r="X9" s="67"/>
      <c r="Y9" s="132"/>
      <c r="Z9" s="132"/>
      <c r="AA9" s="132"/>
      <c r="AB9" s="132"/>
      <c r="AC9" s="132"/>
      <c r="AD9" s="132"/>
      <c r="AE9" s="132"/>
      <c r="AF9" s="132"/>
      <c r="AG9" s="132"/>
    </row>
    <row r="10" spans="1:104" s="14" customFormat="1" ht="21" customHeight="1" x14ac:dyDescent="0.2">
      <c r="A10" s="130" t="s">
        <v>489</v>
      </c>
      <c r="B10" s="130"/>
      <c r="C10" s="27"/>
      <c r="D10" s="131" t="s">
        <v>467</v>
      </c>
      <c r="E10" s="131"/>
      <c r="F10" s="131"/>
      <c r="G10" s="131"/>
      <c r="H10" s="131"/>
      <c r="I10" s="131"/>
      <c r="J10" s="131"/>
      <c r="K10" s="131"/>
      <c r="L10" s="131"/>
      <c r="M10" s="131"/>
      <c r="N10" s="131"/>
      <c r="O10" s="131"/>
      <c r="P10" s="131"/>
      <c r="Q10" s="131"/>
      <c r="R10" s="131"/>
      <c r="S10" s="131"/>
      <c r="T10" s="131"/>
      <c r="U10" s="79"/>
      <c r="V10" s="60"/>
      <c r="W10" s="94"/>
      <c r="X10" s="94"/>
      <c r="Y10" s="95"/>
      <c r="Z10" s="95"/>
      <c r="AA10" s="95"/>
      <c r="AB10" s="96"/>
      <c r="AC10" s="62"/>
      <c r="AD10" s="62"/>
      <c r="AE10" s="123"/>
      <c r="AF10" s="102"/>
      <c r="AG10" s="94"/>
      <c r="AH10" s="94"/>
      <c r="AI10" s="94"/>
    </row>
    <row r="11" spans="1:104" s="5" customFormat="1" ht="102" customHeight="1" x14ac:dyDescent="0.2">
      <c r="A11" s="1" t="s">
        <v>0</v>
      </c>
      <c r="B11" s="2" t="s">
        <v>2</v>
      </c>
      <c r="C11" s="3" t="s">
        <v>10</v>
      </c>
      <c r="D11" s="3" t="s">
        <v>1</v>
      </c>
      <c r="E11" s="4" t="s">
        <v>11</v>
      </c>
      <c r="F11" s="3" t="s">
        <v>3</v>
      </c>
      <c r="G11" s="4" t="s">
        <v>4</v>
      </c>
      <c r="H11" s="4" t="s">
        <v>12</v>
      </c>
      <c r="I11" s="87" t="s">
        <v>9</v>
      </c>
      <c r="J11" s="87" t="s">
        <v>8</v>
      </c>
      <c r="K11" s="87" t="s">
        <v>7</v>
      </c>
      <c r="L11" s="4" t="s">
        <v>62</v>
      </c>
      <c r="M11" s="4" t="s">
        <v>21</v>
      </c>
      <c r="N11" s="4" t="s">
        <v>13</v>
      </c>
      <c r="O11" s="71" t="s">
        <v>14</v>
      </c>
      <c r="P11" s="4" t="s">
        <v>5</v>
      </c>
      <c r="Q11" s="4" t="s">
        <v>55</v>
      </c>
      <c r="R11" s="44" t="s">
        <v>6</v>
      </c>
      <c r="S11" s="3" t="s">
        <v>56</v>
      </c>
      <c r="T11" s="3" t="s">
        <v>57</v>
      </c>
      <c r="U11" s="80" t="s">
        <v>16</v>
      </c>
      <c r="V11" s="61" t="s">
        <v>15</v>
      </c>
      <c r="W11" s="97" t="s">
        <v>24</v>
      </c>
      <c r="X11" s="97" t="s">
        <v>25</v>
      </c>
      <c r="Y11" s="97" t="s">
        <v>26</v>
      </c>
      <c r="Z11" s="97" t="s">
        <v>27</v>
      </c>
      <c r="AA11" s="97" t="s">
        <v>28</v>
      </c>
      <c r="AB11" s="97" t="s">
        <v>59</v>
      </c>
      <c r="AC11" s="24" t="s">
        <v>64</v>
      </c>
      <c r="AD11" s="121" t="s">
        <v>466</v>
      </c>
      <c r="AE11" s="121" t="s">
        <v>63</v>
      </c>
      <c r="AF11" s="80" t="s">
        <v>471</v>
      </c>
      <c r="AG11" s="97" t="s">
        <v>468</v>
      </c>
      <c r="AH11" s="97" t="s">
        <v>469</v>
      </c>
      <c r="AI11" s="97" t="s">
        <v>470</v>
      </c>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4" customFormat="1" ht="15" customHeight="1" x14ac:dyDescent="0.25">
      <c r="A12" s="16" t="s">
        <v>18</v>
      </c>
      <c r="B12" s="12"/>
      <c r="C12" s="40"/>
      <c r="D12" s="12"/>
      <c r="E12" s="12"/>
      <c r="F12" s="13"/>
      <c r="G12" s="11"/>
      <c r="H12" s="11"/>
      <c r="I12" s="88"/>
      <c r="J12" s="88"/>
      <c r="K12" s="88"/>
      <c r="L12" s="11"/>
      <c r="M12" s="11"/>
      <c r="N12" s="11"/>
      <c r="O12" s="72"/>
      <c r="P12" s="11"/>
      <c r="Q12" s="11"/>
      <c r="R12" s="45"/>
      <c r="S12" s="12"/>
      <c r="T12" s="12"/>
      <c r="U12" s="81"/>
      <c r="V12" s="12"/>
      <c r="W12" s="94"/>
      <c r="X12" s="94"/>
      <c r="Y12" s="94"/>
      <c r="Z12" s="94"/>
      <c r="AA12" s="94"/>
      <c r="AB12" s="67"/>
      <c r="AE12" s="122"/>
      <c r="AF12" s="103"/>
      <c r="AG12" s="67"/>
      <c r="AH12" s="67"/>
      <c r="AI12" s="67"/>
    </row>
    <row r="13" spans="1:104" s="15" customFormat="1" ht="15" customHeight="1" x14ac:dyDescent="0.2">
      <c r="A13" s="8">
        <v>24075</v>
      </c>
      <c r="B13" s="8" t="s">
        <v>96</v>
      </c>
      <c r="C13" s="8" t="s">
        <v>97</v>
      </c>
      <c r="D13" s="8" t="s">
        <v>98</v>
      </c>
      <c r="E13" s="8">
        <v>75939</v>
      </c>
      <c r="F13" s="8" t="s">
        <v>99</v>
      </c>
      <c r="G13" s="8">
        <v>5</v>
      </c>
      <c r="H13" s="8" t="s">
        <v>84</v>
      </c>
      <c r="I13" s="86" t="s">
        <v>190</v>
      </c>
      <c r="J13" s="86" t="s">
        <v>191</v>
      </c>
      <c r="K13" s="86" t="s">
        <v>190</v>
      </c>
      <c r="L13" s="25"/>
      <c r="M13" s="8" t="s">
        <v>452</v>
      </c>
      <c r="N13" s="47">
        <v>96</v>
      </c>
      <c r="O13" s="73">
        <v>0</v>
      </c>
      <c r="P13" s="47">
        <v>96</v>
      </c>
      <c r="Q13" s="47" t="s">
        <v>70</v>
      </c>
      <c r="R13" s="47">
        <v>1448988</v>
      </c>
      <c r="S13" s="47" t="s">
        <v>100</v>
      </c>
      <c r="T13" s="47" t="s">
        <v>101</v>
      </c>
      <c r="U13" s="77">
        <v>48373210401</v>
      </c>
      <c r="V13" s="77">
        <v>132</v>
      </c>
      <c r="W13" s="98">
        <v>17</v>
      </c>
      <c r="X13" s="99">
        <v>4</v>
      </c>
      <c r="Y13" s="99">
        <v>8</v>
      </c>
      <c r="Z13" s="99">
        <v>4</v>
      </c>
      <c r="AA13" s="99">
        <v>0</v>
      </c>
      <c r="AB13" s="98">
        <v>0</v>
      </c>
      <c r="AC13" s="77">
        <v>165</v>
      </c>
      <c r="AD13" s="77">
        <v>1969</v>
      </c>
      <c r="AE13" s="124">
        <v>27790.005251027502</v>
      </c>
      <c r="AF13" s="102" t="s">
        <v>472</v>
      </c>
      <c r="AG13" s="94" t="s">
        <v>473</v>
      </c>
      <c r="AH13" s="94" t="s">
        <v>473</v>
      </c>
      <c r="AI13" s="94" t="s">
        <v>473</v>
      </c>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row>
    <row r="14" spans="1:104" customFormat="1" ht="15" customHeight="1" x14ac:dyDescent="0.25">
      <c r="A14" s="8">
        <v>24099</v>
      </c>
      <c r="B14" s="8" t="s">
        <v>108</v>
      </c>
      <c r="C14" s="8" t="s">
        <v>109</v>
      </c>
      <c r="D14" s="8" t="s">
        <v>110</v>
      </c>
      <c r="E14" s="8">
        <v>76059</v>
      </c>
      <c r="F14" s="8" t="s">
        <v>111</v>
      </c>
      <c r="G14" s="8">
        <v>3</v>
      </c>
      <c r="H14" s="8" t="s">
        <v>84</v>
      </c>
      <c r="I14" s="86" t="s">
        <v>190</v>
      </c>
      <c r="J14" s="86" t="s">
        <v>191</v>
      </c>
      <c r="K14" s="86" t="s">
        <v>190</v>
      </c>
      <c r="L14" s="25"/>
      <c r="M14" s="8" t="s">
        <v>452</v>
      </c>
      <c r="N14" s="47">
        <v>56</v>
      </c>
      <c r="O14" s="73">
        <v>0</v>
      </c>
      <c r="P14" s="47">
        <v>56</v>
      </c>
      <c r="Q14" s="47" t="s">
        <v>70</v>
      </c>
      <c r="R14" s="47">
        <v>804442</v>
      </c>
      <c r="S14" s="47" t="s">
        <v>106</v>
      </c>
      <c r="T14" s="47" t="s">
        <v>107</v>
      </c>
      <c r="U14" s="77">
        <v>48251130304</v>
      </c>
      <c r="V14" s="77">
        <v>132</v>
      </c>
      <c r="W14" s="98">
        <v>17</v>
      </c>
      <c r="X14" s="99">
        <v>4</v>
      </c>
      <c r="Y14" s="99">
        <v>8</v>
      </c>
      <c r="Z14" s="99">
        <v>4</v>
      </c>
      <c r="AA14" s="99">
        <v>0</v>
      </c>
      <c r="AB14" s="98">
        <v>0</v>
      </c>
      <c r="AC14" s="77">
        <v>165</v>
      </c>
      <c r="AD14" s="77">
        <v>1974</v>
      </c>
      <c r="AE14" s="124">
        <v>7086.7852548384617</v>
      </c>
      <c r="AF14" s="102" t="s">
        <v>472</v>
      </c>
      <c r="AG14" s="94" t="s">
        <v>473</v>
      </c>
      <c r="AH14" s="67" t="s">
        <v>473</v>
      </c>
      <c r="AI14" s="94" t="s">
        <v>473</v>
      </c>
    </row>
    <row r="15" spans="1:104" customFormat="1" ht="15" customHeight="1" x14ac:dyDescent="0.25">
      <c r="A15" s="8">
        <v>24100</v>
      </c>
      <c r="B15" s="8" t="s">
        <v>112</v>
      </c>
      <c r="C15" s="8" t="s">
        <v>113</v>
      </c>
      <c r="D15" s="8" t="s">
        <v>114</v>
      </c>
      <c r="E15" s="8">
        <v>75860</v>
      </c>
      <c r="F15" s="8" t="s">
        <v>115</v>
      </c>
      <c r="G15" s="8">
        <v>8</v>
      </c>
      <c r="H15" s="8" t="s">
        <v>84</v>
      </c>
      <c r="I15" s="86" t="s">
        <v>190</v>
      </c>
      <c r="J15" s="86" t="s">
        <v>191</v>
      </c>
      <c r="K15" s="86" t="s">
        <v>190</v>
      </c>
      <c r="L15" s="25"/>
      <c r="M15" s="8" t="s">
        <v>452</v>
      </c>
      <c r="N15" s="47">
        <v>20</v>
      </c>
      <c r="O15" s="73">
        <v>0</v>
      </c>
      <c r="P15" s="47">
        <v>20</v>
      </c>
      <c r="Q15" s="47" t="s">
        <v>70</v>
      </c>
      <c r="R15" s="47">
        <v>308990</v>
      </c>
      <c r="S15" s="47" t="s">
        <v>106</v>
      </c>
      <c r="T15" s="47" t="s">
        <v>107</v>
      </c>
      <c r="U15" s="77">
        <v>48161000700</v>
      </c>
      <c r="V15" s="77">
        <v>132</v>
      </c>
      <c r="W15" s="98">
        <v>17</v>
      </c>
      <c r="X15" s="99">
        <v>4</v>
      </c>
      <c r="Y15" s="99">
        <v>8</v>
      </c>
      <c r="Z15" s="99">
        <v>4</v>
      </c>
      <c r="AA15" s="99">
        <v>0</v>
      </c>
      <c r="AB15" s="98">
        <v>0</v>
      </c>
      <c r="AC15" s="77">
        <v>165</v>
      </c>
      <c r="AD15" s="77">
        <v>1975</v>
      </c>
      <c r="AE15" s="124">
        <v>5432.5784135037011</v>
      </c>
      <c r="AF15" s="102" t="s">
        <v>472</v>
      </c>
      <c r="AG15" s="94" t="s">
        <v>473</v>
      </c>
      <c r="AH15" s="67" t="s">
        <v>473</v>
      </c>
      <c r="AI15" s="94" t="s">
        <v>473</v>
      </c>
    </row>
    <row r="16" spans="1:104" customFormat="1" ht="15" customHeight="1" x14ac:dyDescent="0.25">
      <c r="A16" s="8">
        <v>24015</v>
      </c>
      <c r="B16" s="8" t="s">
        <v>80</v>
      </c>
      <c r="C16" s="8" t="s">
        <v>81</v>
      </c>
      <c r="D16" s="8" t="s">
        <v>82</v>
      </c>
      <c r="E16" s="8">
        <v>75563</v>
      </c>
      <c r="F16" s="8" t="s">
        <v>83</v>
      </c>
      <c r="G16" s="8">
        <v>4</v>
      </c>
      <c r="H16" s="8" t="s">
        <v>84</v>
      </c>
      <c r="I16" s="86" t="s">
        <v>190</v>
      </c>
      <c r="J16" s="86" t="s">
        <v>191</v>
      </c>
      <c r="K16" s="86" t="s">
        <v>190</v>
      </c>
      <c r="L16" s="86"/>
      <c r="M16" s="8" t="s">
        <v>452</v>
      </c>
      <c r="N16" s="47">
        <v>24</v>
      </c>
      <c r="O16" s="73">
        <v>0</v>
      </c>
      <c r="P16" s="47">
        <v>24</v>
      </c>
      <c r="Q16" s="47" t="s">
        <v>70</v>
      </c>
      <c r="R16" s="47">
        <v>367517</v>
      </c>
      <c r="S16" s="47" t="s">
        <v>85</v>
      </c>
      <c r="T16" s="47" t="s">
        <v>72</v>
      </c>
      <c r="U16" s="77">
        <v>48067950602</v>
      </c>
      <c r="V16" s="77">
        <v>125</v>
      </c>
      <c r="W16" s="98">
        <v>17</v>
      </c>
      <c r="X16" s="99">
        <v>4</v>
      </c>
      <c r="Y16" s="99">
        <v>8</v>
      </c>
      <c r="Z16" s="99">
        <v>4</v>
      </c>
      <c r="AA16" s="99">
        <v>7</v>
      </c>
      <c r="AB16" s="98">
        <v>0</v>
      </c>
      <c r="AC16" s="77">
        <v>165</v>
      </c>
      <c r="AD16" s="77">
        <v>1981</v>
      </c>
      <c r="AE16" s="125">
        <v>8259.7534272082121</v>
      </c>
      <c r="AF16" s="102" t="s">
        <v>472</v>
      </c>
      <c r="AG16" s="94" t="s">
        <v>473</v>
      </c>
      <c r="AH16" s="67" t="s">
        <v>473</v>
      </c>
      <c r="AI16" s="94" t="s">
        <v>473</v>
      </c>
    </row>
    <row r="17" spans="1:35" customFormat="1" ht="15" customHeight="1" x14ac:dyDescent="0.25">
      <c r="A17" s="8">
        <v>24097</v>
      </c>
      <c r="B17" s="8" t="s">
        <v>102</v>
      </c>
      <c r="C17" s="8" t="s">
        <v>103</v>
      </c>
      <c r="D17" s="8" t="s">
        <v>104</v>
      </c>
      <c r="E17" s="8">
        <v>75156</v>
      </c>
      <c r="F17" s="8" t="s">
        <v>105</v>
      </c>
      <c r="G17" s="8">
        <v>4</v>
      </c>
      <c r="H17" s="8" t="s">
        <v>84</v>
      </c>
      <c r="I17" s="86" t="s">
        <v>190</v>
      </c>
      <c r="J17" s="86" t="s">
        <v>191</v>
      </c>
      <c r="K17" s="86" t="s">
        <v>190</v>
      </c>
      <c r="L17" s="25"/>
      <c r="M17" s="8" t="s">
        <v>452</v>
      </c>
      <c r="N17" s="47">
        <v>72</v>
      </c>
      <c r="O17" s="73">
        <v>0</v>
      </c>
      <c r="P17" s="47">
        <v>72</v>
      </c>
      <c r="Q17" s="47" t="s">
        <v>70</v>
      </c>
      <c r="R17" s="47">
        <v>998198</v>
      </c>
      <c r="S17" s="47" t="s">
        <v>106</v>
      </c>
      <c r="T17" s="47" t="s">
        <v>107</v>
      </c>
      <c r="U17" s="77">
        <v>48213950603</v>
      </c>
      <c r="V17" s="77">
        <v>132</v>
      </c>
      <c r="W17" s="98">
        <v>17</v>
      </c>
      <c r="X17" s="99">
        <v>4</v>
      </c>
      <c r="Y17" s="99">
        <v>8</v>
      </c>
      <c r="Z17" s="99">
        <v>4</v>
      </c>
      <c r="AA17" s="99">
        <v>0</v>
      </c>
      <c r="AB17" s="98">
        <v>0</v>
      </c>
      <c r="AC17" s="77">
        <v>165</v>
      </c>
      <c r="AD17" s="77">
        <v>1981</v>
      </c>
      <c r="AE17" s="124">
        <v>15930.144372612016</v>
      </c>
      <c r="AF17" s="102" t="s">
        <v>472</v>
      </c>
      <c r="AG17" s="94" t="s">
        <v>473</v>
      </c>
      <c r="AH17" s="67" t="s">
        <v>473</v>
      </c>
      <c r="AI17" s="94" t="s">
        <v>473</v>
      </c>
    </row>
    <row r="18" spans="1:35" customFormat="1" ht="15" customHeight="1" x14ac:dyDescent="0.25">
      <c r="A18" s="8">
        <v>24057</v>
      </c>
      <c r="B18" s="8" t="s">
        <v>86</v>
      </c>
      <c r="C18" s="8" t="s">
        <v>87</v>
      </c>
      <c r="D18" s="8" t="s">
        <v>88</v>
      </c>
      <c r="E18" s="8">
        <v>78957</v>
      </c>
      <c r="F18" s="8" t="s">
        <v>89</v>
      </c>
      <c r="G18" s="8">
        <v>7</v>
      </c>
      <c r="H18" s="8" t="s">
        <v>84</v>
      </c>
      <c r="I18" s="86" t="s">
        <v>190</v>
      </c>
      <c r="J18" s="86" t="s">
        <v>191</v>
      </c>
      <c r="K18" s="86" t="s">
        <v>190</v>
      </c>
      <c r="L18" s="25"/>
      <c r="M18" s="8" t="s">
        <v>452</v>
      </c>
      <c r="N18" s="47">
        <v>31</v>
      </c>
      <c r="O18" s="73">
        <v>1</v>
      </c>
      <c r="P18" s="47">
        <v>32</v>
      </c>
      <c r="Q18" s="47" t="s">
        <v>70</v>
      </c>
      <c r="R18" s="47">
        <v>405991</v>
      </c>
      <c r="S18" s="47" t="s">
        <v>90</v>
      </c>
      <c r="T18" s="47" t="s">
        <v>91</v>
      </c>
      <c r="U18" s="77">
        <v>48021950700</v>
      </c>
      <c r="V18" s="77">
        <v>132</v>
      </c>
      <c r="W18" s="98">
        <v>17</v>
      </c>
      <c r="X18" s="99">
        <v>8</v>
      </c>
      <c r="Y18" s="99">
        <v>8</v>
      </c>
      <c r="Z18" s="99">
        <v>0</v>
      </c>
      <c r="AA18" s="99">
        <v>0</v>
      </c>
      <c r="AB18" s="98">
        <v>0</v>
      </c>
      <c r="AC18" s="77">
        <v>165</v>
      </c>
      <c r="AD18" s="77">
        <v>1983</v>
      </c>
      <c r="AE18" s="124">
        <v>10785.987192889193</v>
      </c>
      <c r="AF18" s="102" t="s">
        <v>472</v>
      </c>
      <c r="AG18" s="94" t="s">
        <v>473</v>
      </c>
      <c r="AH18" s="67" t="s">
        <v>473</v>
      </c>
      <c r="AI18" s="94" t="s">
        <v>473</v>
      </c>
    </row>
    <row r="19" spans="1:35" customFormat="1" ht="15" customHeight="1" x14ac:dyDescent="0.25">
      <c r="A19" s="8">
        <v>24184</v>
      </c>
      <c r="B19" s="8" t="s">
        <v>138</v>
      </c>
      <c r="C19" s="8" t="s">
        <v>139</v>
      </c>
      <c r="D19" s="8" t="s">
        <v>140</v>
      </c>
      <c r="E19" s="8">
        <v>76691</v>
      </c>
      <c r="F19" s="8" t="s">
        <v>141</v>
      </c>
      <c r="G19" s="8">
        <v>8</v>
      </c>
      <c r="H19" s="8" t="s">
        <v>84</v>
      </c>
      <c r="I19" s="86" t="s">
        <v>190</v>
      </c>
      <c r="J19" s="86" t="s">
        <v>191</v>
      </c>
      <c r="K19" s="86" t="s">
        <v>190</v>
      </c>
      <c r="L19" s="25"/>
      <c r="M19" s="8" t="s">
        <v>452</v>
      </c>
      <c r="N19" s="47">
        <v>32</v>
      </c>
      <c r="O19" s="73">
        <v>0</v>
      </c>
      <c r="P19" s="47">
        <v>32</v>
      </c>
      <c r="Q19" s="47" t="s">
        <v>70</v>
      </c>
      <c r="R19" s="47">
        <v>503000</v>
      </c>
      <c r="S19" s="47" t="s">
        <v>132</v>
      </c>
      <c r="T19" s="47" t="s">
        <v>133</v>
      </c>
      <c r="U19" s="77">
        <v>48309004201</v>
      </c>
      <c r="V19" s="77">
        <v>132</v>
      </c>
      <c r="W19" s="98">
        <v>17</v>
      </c>
      <c r="X19" s="99">
        <v>4</v>
      </c>
      <c r="Y19" s="99">
        <v>8</v>
      </c>
      <c r="Z19" s="99">
        <v>4</v>
      </c>
      <c r="AA19" s="99">
        <v>0</v>
      </c>
      <c r="AB19" s="98">
        <v>0</v>
      </c>
      <c r="AC19" s="77">
        <v>165</v>
      </c>
      <c r="AD19" s="77">
        <v>1984</v>
      </c>
      <c r="AE19" s="124">
        <v>7177.3611552254079</v>
      </c>
      <c r="AF19" s="102" t="s">
        <v>472</v>
      </c>
      <c r="AG19" s="94" t="s">
        <v>473</v>
      </c>
      <c r="AH19" s="67" t="s">
        <v>473</v>
      </c>
      <c r="AI19" s="94" t="s">
        <v>473</v>
      </c>
    </row>
    <row r="20" spans="1:35" customFormat="1" ht="15" customHeight="1" x14ac:dyDescent="0.25">
      <c r="A20" s="8">
        <v>24181</v>
      </c>
      <c r="B20" s="8" t="s">
        <v>128</v>
      </c>
      <c r="C20" s="8" t="s">
        <v>129</v>
      </c>
      <c r="D20" s="8" t="s">
        <v>130</v>
      </c>
      <c r="E20" s="8">
        <v>76273</v>
      </c>
      <c r="F20" s="8" t="s">
        <v>131</v>
      </c>
      <c r="G20" s="8">
        <v>3</v>
      </c>
      <c r="H20" s="8" t="s">
        <v>84</v>
      </c>
      <c r="I20" s="86" t="s">
        <v>190</v>
      </c>
      <c r="J20" s="86" t="s">
        <v>191</v>
      </c>
      <c r="K20" s="86" t="s">
        <v>190</v>
      </c>
      <c r="L20" s="25"/>
      <c r="M20" s="8" t="s">
        <v>452</v>
      </c>
      <c r="N20" s="47">
        <v>76</v>
      </c>
      <c r="O20" s="73">
        <v>0</v>
      </c>
      <c r="P20" s="47">
        <v>76</v>
      </c>
      <c r="Q20" s="47" t="s">
        <v>70</v>
      </c>
      <c r="R20" s="47">
        <v>1097000</v>
      </c>
      <c r="S20" s="47" t="s">
        <v>132</v>
      </c>
      <c r="T20" s="47" t="s">
        <v>133</v>
      </c>
      <c r="U20" s="77">
        <v>48181001103</v>
      </c>
      <c r="V20" s="77">
        <v>132</v>
      </c>
      <c r="W20" s="98">
        <v>17</v>
      </c>
      <c r="X20" s="99">
        <v>4</v>
      </c>
      <c r="Y20" s="99">
        <v>8</v>
      </c>
      <c r="Z20" s="99">
        <v>4</v>
      </c>
      <c r="AA20" s="99">
        <v>0</v>
      </c>
      <c r="AB20" s="98">
        <v>0</v>
      </c>
      <c r="AC20" s="77">
        <v>165</v>
      </c>
      <c r="AD20" s="77">
        <v>1985</v>
      </c>
      <c r="AE20" s="124">
        <v>5981.7839029964762</v>
      </c>
      <c r="AF20" s="102" t="s">
        <v>472</v>
      </c>
      <c r="AG20" s="110" t="s">
        <v>475</v>
      </c>
      <c r="AH20" s="110" t="s">
        <v>473</v>
      </c>
      <c r="AI20" s="110" t="s">
        <v>475</v>
      </c>
    </row>
    <row r="21" spans="1:35" customFormat="1" ht="15" customHeight="1" x14ac:dyDescent="0.25">
      <c r="A21" s="8">
        <v>24161</v>
      </c>
      <c r="B21" s="8" t="s">
        <v>124</v>
      </c>
      <c r="C21" s="8" t="s">
        <v>125</v>
      </c>
      <c r="D21" s="8" t="s">
        <v>126</v>
      </c>
      <c r="E21" s="8">
        <v>79045</v>
      </c>
      <c r="F21" s="8" t="s">
        <v>127</v>
      </c>
      <c r="G21" s="8">
        <v>1</v>
      </c>
      <c r="H21" s="8" t="s">
        <v>84</v>
      </c>
      <c r="I21" s="86" t="s">
        <v>191</v>
      </c>
      <c r="J21" s="86" t="s">
        <v>191</v>
      </c>
      <c r="K21" s="86" t="s">
        <v>190</v>
      </c>
      <c r="L21" s="25"/>
      <c r="M21" s="8" t="s">
        <v>452</v>
      </c>
      <c r="N21" s="47">
        <v>28</v>
      </c>
      <c r="O21" s="73">
        <v>0</v>
      </c>
      <c r="P21" s="47">
        <v>28</v>
      </c>
      <c r="Q21" s="47" t="s">
        <v>78</v>
      </c>
      <c r="R21" s="47">
        <v>457017</v>
      </c>
      <c r="S21" s="47" t="s">
        <v>85</v>
      </c>
      <c r="T21" s="47" t="s">
        <v>72</v>
      </c>
      <c r="U21" s="77">
        <v>48117950300</v>
      </c>
      <c r="V21" s="77">
        <v>125</v>
      </c>
      <c r="W21" s="98">
        <v>17</v>
      </c>
      <c r="X21" s="99">
        <v>4</v>
      </c>
      <c r="Y21" s="99">
        <v>8</v>
      </c>
      <c r="Z21" s="99">
        <v>4</v>
      </c>
      <c r="AA21" s="99">
        <v>7</v>
      </c>
      <c r="AB21" s="98">
        <v>0</v>
      </c>
      <c r="AC21" s="77">
        <v>165</v>
      </c>
      <c r="AD21" s="77">
        <v>1994</v>
      </c>
      <c r="AE21" s="124">
        <v>2391.5</v>
      </c>
      <c r="AF21" s="102" t="s">
        <v>472</v>
      </c>
      <c r="AG21" s="110" t="s">
        <v>473</v>
      </c>
      <c r="AH21" s="67" t="s">
        <v>473</v>
      </c>
      <c r="AI21" s="67" t="s">
        <v>473</v>
      </c>
    </row>
    <row r="22" spans="1:35" customFormat="1" ht="15" customHeight="1" x14ac:dyDescent="0.25">
      <c r="A22" s="8">
        <v>24137</v>
      </c>
      <c r="B22" s="8" t="s">
        <v>159</v>
      </c>
      <c r="C22" s="8" t="s">
        <v>160</v>
      </c>
      <c r="D22" s="8" t="s">
        <v>161</v>
      </c>
      <c r="E22" s="8">
        <v>78572</v>
      </c>
      <c r="F22" s="8" t="s">
        <v>162</v>
      </c>
      <c r="G22" s="8">
        <v>11</v>
      </c>
      <c r="H22" s="8" t="s">
        <v>68</v>
      </c>
      <c r="I22" s="86" t="s">
        <v>191</v>
      </c>
      <c r="J22" s="86" t="s">
        <v>190</v>
      </c>
      <c r="K22" s="86" t="s">
        <v>190</v>
      </c>
      <c r="L22" s="25"/>
      <c r="M22" s="8" t="s">
        <v>453</v>
      </c>
      <c r="N22" s="47">
        <v>92</v>
      </c>
      <c r="O22" s="73">
        <v>12</v>
      </c>
      <c r="P22" s="47">
        <v>104</v>
      </c>
      <c r="Q22" s="47" t="s">
        <v>78</v>
      </c>
      <c r="R22" s="47">
        <v>2000000</v>
      </c>
      <c r="S22" s="47" t="s">
        <v>163</v>
      </c>
      <c r="T22" s="47" t="s">
        <v>164</v>
      </c>
      <c r="U22" s="77">
        <v>48215020403</v>
      </c>
      <c r="V22" s="77">
        <v>125</v>
      </c>
      <c r="W22" s="98">
        <v>17</v>
      </c>
      <c r="X22" s="99">
        <v>4</v>
      </c>
      <c r="Y22" s="99">
        <v>8</v>
      </c>
      <c r="Z22" s="99">
        <v>4</v>
      </c>
      <c r="AA22" s="99">
        <v>7</v>
      </c>
      <c r="AB22" s="98">
        <v>0</v>
      </c>
      <c r="AC22" s="77">
        <v>165</v>
      </c>
      <c r="AD22" s="77"/>
      <c r="AE22" s="124">
        <v>5978.6624424692627</v>
      </c>
      <c r="AF22" s="102" t="s">
        <v>472</v>
      </c>
      <c r="AG22" s="110" t="s">
        <v>473</v>
      </c>
      <c r="AH22" s="67" t="s">
        <v>473</v>
      </c>
      <c r="AI22" s="67" t="s">
        <v>473</v>
      </c>
    </row>
    <row r="23" spans="1:35" customFormat="1" ht="15" customHeight="1" x14ac:dyDescent="0.25">
      <c r="A23" s="8">
        <v>24085</v>
      </c>
      <c r="B23" s="8" t="s">
        <v>148</v>
      </c>
      <c r="C23" s="8" t="s">
        <v>149</v>
      </c>
      <c r="D23" s="8" t="s">
        <v>144</v>
      </c>
      <c r="E23" s="8">
        <v>78745</v>
      </c>
      <c r="F23" s="8" t="s">
        <v>145</v>
      </c>
      <c r="G23" s="8">
        <v>7</v>
      </c>
      <c r="H23" s="8" t="s">
        <v>68</v>
      </c>
      <c r="I23" s="86" t="s">
        <v>191</v>
      </c>
      <c r="J23" s="86" t="s">
        <v>190</v>
      </c>
      <c r="K23" s="86" t="s">
        <v>190</v>
      </c>
      <c r="L23" s="25"/>
      <c r="M23" s="8" t="s">
        <v>452</v>
      </c>
      <c r="N23" s="47">
        <v>37</v>
      </c>
      <c r="O23" s="73">
        <v>1</v>
      </c>
      <c r="P23" s="47">
        <v>38</v>
      </c>
      <c r="Q23" s="47" t="s">
        <v>78</v>
      </c>
      <c r="R23" s="47">
        <v>667284.12</v>
      </c>
      <c r="S23" s="47" t="s">
        <v>150</v>
      </c>
      <c r="T23" s="47" t="s">
        <v>151</v>
      </c>
      <c r="U23" s="77">
        <v>48453002410</v>
      </c>
      <c r="V23" s="77">
        <v>125</v>
      </c>
      <c r="W23" s="98">
        <v>17</v>
      </c>
      <c r="X23" s="99">
        <v>8</v>
      </c>
      <c r="Y23" s="99">
        <v>8</v>
      </c>
      <c r="Z23" s="99">
        <v>0</v>
      </c>
      <c r="AA23" s="99">
        <v>7</v>
      </c>
      <c r="AB23" s="98">
        <v>0</v>
      </c>
      <c r="AC23" s="77">
        <v>165</v>
      </c>
      <c r="AD23" s="77"/>
      <c r="AE23" s="124">
        <v>6088.3959370751991</v>
      </c>
      <c r="AF23" s="102"/>
      <c r="AG23" s="67"/>
      <c r="AH23" s="67"/>
      <c r="AI23" s="67"/>
    </row>
    <row r="24" spans="1:35" customFormat="1" ht="15" customHeight="1" x14ac:dyDescent="0.25">
      <c r="A24" s="8">
        <v>24159</v>
      </c>
      <c r="B24" s="8" t="s">
        <v>116</v>
      </c>
      <c r="C24" s="8" t="s">
        <v>117</v>
      </c>
      <c r="D24" s="8" t="s">
        <v>118</v>
      </c>
      <c r="E24" s="8">
        <v>79316</v>
      </c>
      <c r="F24" s="8" t="s">
        <v>119</v>
      </c>
      <c r="G24" s="8">
        <v>1</v>
      </c>
      <c r="H24" s="8" t="s">
        <v>84</v>
      </c>
      <c r="I24" s="86" t="s">
        <v>191</v>
      </c>
      <c r="J24" s="86" t="s">
        <v>191</v>
      </c>
      <c r="K24" s="86" t="s">
        <v>190</v>
      </c>
      <c r="L24" s="25"/>
      <c r="M24" s="8" t="s">
        <v>452</v>
      </c>
      <c r="N24" s="47">
        <v>24</v>
      </c>
      <c r="O24" s="73">
        <v>0</v>
      </c>
      <c r="P24" s="47">
        <v>24</v>
      </c>
      <c r="Q24" s="47" t="s">
        <v>78</v>
      </c>
      <c r="R24" s="47">
        <v>404440</v>
      </c>
      <c r="S24" s="47" t="s">
        <v>85</v>
      </c>
      <c r="T24" s="47" t="s">
        <v>72</v>
      </c>
      <c r="U24" s="77">
        <v>48445950400</v>
      </c>
      <c r="V24" s="77">
        <v>125</v>
      </c>
      <c r="W24" s="98">
        <v>17</v>
      </c>
      <c r="X24" s="99">
        <v>4</v>
      </c>
      <c r="Y24" s="99">
        <v>8</v>
      </c>
      <c r="Z24" s="99">
        <v>4</v>
      </c>
      <c r="AA24" s="99">
        <v>7</v>
      </c>
      <c r="AB24" s="98">
        <v>0</v>
      </c>
      <c r="AC24" s="77">
        <v>165</v>
      </c>
      <c r="AD24" s="77">
        <v>1995</v>
      </c>
      <c r="AE24" s="124">
        <v>6259.1455672570064</v>
      </c>
      <c r="AF24" s="102" t="s">
        <v>472</v>
      </c>
      <c r="AG24" s="67" t="s">
        <v>473</v>
      </c>
      <c r="AH24" s="67" t="s">
        <v>473</v>
      </c>
      <c r="AI24" s="67" t="s">
        <v>473</v>
      </c>
    </row>
    <row r="25" spans="1:35" customFormat="1" ht="15" customHeight="1" x14ac:dyDescent="0.25">
      <c r="A25" s="8">
        <v>24198</v>
      </c>
      <c r="B25" s="8" t="s">
        <v>181</v>
      </c>
      <c r="C25" s="8" t="s">
        <v>182</v>
      </c>
      <c r="D25" s="8" t="s">
        <v>177</v>
      </c>
      <c r="E25" s="8">
        <v>78520</v>
      </c>
      <c r="F25" s="8" t="s">
        <v>178</v>
      </c>
      <c r="G25" s="8">
        <v>11</v>
      </c>
      <c r="H25" s="8" t="s">
        <v>68</v>
      </c>
      <c r="I25" s="86" t="s">
        <v>191</v>
      </c>
      <c r="J25" s="86" t="s">
        <v>190</v>
      </c>
      <c r="K25" s="86" t="s">
        <v>191</v>
      </c>
      <c r="L25" s="25"/>
      <c r="M25" s="8" t="s">
        <v>69</v>
      </c>
      <c r="N25" s="47">
        <v>82</v>
      </c>
      <c r="O25" s="73">
        <v>0</v>
      </c>
      <c r="P25" s="47">
        <v>82</v>
      </c>
      <c r="Q25" s="47" t="s">
        <v>78</v>
      </c>
      <c r="R25" s="47">
        <v>2000000</v>
      </c>
      <c r="S25" s="47" t="s">
        <v>179</v>
      </c>
      <c r="T25" s="47" t="s">
        <v>180</v>
      </c>
      <c r="U25" s="77">
        <v>48061013802</v>
      </c>
      <c r="V25" s="77">
        <v>125</v>
      </c>
      <c r="W25" s="98">
        <v>17</v>
      </c>
      <c r="X25" s="99">
        <v>4</v>
      </c>
      <c r="Y25" s="99">
        <v>8</v>
      </c>
      <c r="Z25" s="99">
        <v>4</v>
      </c>
      <c r="AA25" s="99">
        <v>7</v>
      </c>
      <c r="AB25" s="98">
        <v>0</v>
      </c>
      <c r="AC25" s="77">
        <v>165</v>
      </c>
      <c r="AD25" s="77"/>
      <c r="AE25" s="124">
        <v>6723.8886348143114</v>
      </c>
      <c r="AF25" s="102" t="s">
        <v>472</v>
      </c>
      <c r="AG25" s="67" t="s">
        <v>473</v>
      </c>
      <c r="AH25" s="67" t="s">
        <v>473</v>
      </c>
      <c r="AI25" s="67" t="s">
        <v>473</v>
      </c>
    </row>
    <row r="26" spans="1:35" customFormat="1" ht="15" customHeight="1" x14ac:dyDescent="0.25">
      <c r="A26" s="8">
        <v>24197</v>
      </c>
      <c r="B26" s="8" t="s">
        <v>175</v>
      </c>
      <c r="C26" s="8" t="s">
        <v>176</v>
      </c>
      <c r="D26" s="8" t="s">
        <v>177</v>
      </c>
      <c r="E26" s="8">
        <v>78520</v>
      </c>
      <c r="F26" s="8" t="s">
        <v>178</v>
      </c>
      <c r="G26" s="8">
        <v>11</v>
      </c>
      <c r="H26" s="8" t="s">
        <v>68</v>
      </c>
      <c r="I26" s="86" t="s">
        <v>191</v>
      </c>
      <c r="J26" s="86" t="s">
        <v>190</v>
      </c>
      <c r="K26" s="86" t="s">
        <v>191</v>
      </c>
      <c r="L26" s="25"/>
      <c r="M26" s="8" t="s">
        <v>69</v>
      </c>
      <c r="N26" s="47">
        <v>80</v>
      </c>
      <c r="O26" s="73">
        <v>0</v>
      </c>
      <c r="P26" s="47">
        <v>80</v>
      </c>
      <c r="Q26" s="47" t="s">
        <v>70</v>
      </c>
      <c r="R26" s="47">
        <v>2000000</v>
      </c>
      <c r="S26" s="47" t="s">
        <v>179</v>
      </c>
      <c r="T26" s="47" t="s">
        <v>180</v>
      </c>
      <c r="U26" s="77">
        <v>48061013802</v>
      </c>
      <c r="V26" s="77">
        <v>125</v>
      </c>
      <c r="W26" s="98">
        <v>17</v>
      </c>
      <c r="X26" s="99">
        <v>4</v>
      </c>
      <c r="Y26" s="99">
        <v>8</v>
      </c>
      <c r="Z26" s="99">
        <v>4</v>
      </c>
      <c r="AA26" s="99">
        <v>7</v>
      </c>
      <c r="AB26" s="98">
        <v>0</v>
      </c>
      <c r="AC26" s="77">
        <v>165</v>
      </c>
      <c r="AD26" s="77"/>
      <c r="AE26" s="124">
        <v>6730.5765755824959</v>
      </c>
      <c r="AF26" s="102" t="s">
        <v>472</v>
      </c>
      <c r="AG26" s="67" t="s">
        <v>473</v>
      </c>
      <c r="AH26" s="67" t="s">
        <v>473</v>
      </c>
      <c r="AI26" s="67" t="s">
        <v>473</v>
      </c>
    </row>
    <row r="27" spans="1:35" customFormat="1" ht="15" customHeight="1" x14ac:dyDescent="0.25">
      <c r="A27" s="8">
        <v>24169</v>
      </c>
      <c r="B27" s="8" t="s">
        <v>165</v>
      </c>
      <c r="C27" s="8" t="s">
        <v>166</v>
      </c>
      <c r="D27" s="8" t="s">
        <v>167</v>
      </c>
      <c r="E27" s="8">
        <v>78666</v>
      </c>
      <c r="F27" s="8" t="s">
        <v>168</v>
      </c>
      <c r="G27" s="8">
        <v>7</v>
      </c>
      <c r="H27" s="8" t="s">
        <v>68</v>
      </c>
      <c r="I27" s="86" t="s">
        <v>191</v>
      </c>
      <c r="J27" s="86" t="s">
        <v>190</v>
      </c>
      <c r="K27" s="86" t="s">
        <v>190</v>
      </c>
      <c r="L27" s="25"/>
      <c r="M27" s="8" t="s">
        <v>452</v>
      </c>
      <c r="N27" s="47">
        <v>53</v>
      </c>
      <c r="O27" s="73">
        <v>0</v>
      </c>
      <c r="P27" s="47">
        <v>53</v>
      </c>
      <c r="Q27" s="47" t="s">
        <v>70</v>
      </c>
      <c r="R27" s="47">
        <v>1465292</v>
      </c>
      <c r="S27" s="47" t="s">
        <v>169</v>
      </c>
      <c r="T27" s="47" t="s">
        <v>72</v>
      </c>
      <c r="U27" s="77">
        <v>48209010302</v>
      </c>
      <c r="V27" s="77">
        <v>125</v>
      </c>
      <c r="W27" s="98">
        <v>17</v>
      </c>
      <c r="X27" s="99">
        <v>4</v>
      </c>
      <c r="Y27" s="99">
        <v>8</v>
      </c>
      <c r="Z27" s="99">
        <v>4</v>
      </c>
      <c r="AA27" s="99">
        <v>7</v>
      </c>
      <c r="AB27" s="98">
        <v>0</v>
      </c>
      <c r="AC27" s="77">
        <v>165</v>
      </c>
      <c r="AD27" s="77"/>
      <c r="AE27" s="124">
        <v>8538.2179890546577</v>
      </c>
      <c r="AF27" s="102" t="s">
        <v>472</v>
      </c>
      <c r="AG27" s="67" t="s">
        <v>473</v>
      </c>
      <c r="AH27" s="67" t="s">
        <v>473</v>
      </c>
      <c r="AI27" s="67" t="s">
        <v>473</v>
      </c>
    </row>
    <row r="28" spans="1:35" customFormat="1" ht="15" customHeight="1" x14ac:dyDescent="0.25">
      <c r="A28" s="8">
        <v>24183</v>
      </c>
      <c r="B28" s="8" t="s">
        <v>134</v>
      </c>
      <c r="C28" s="8" t="s">
        <v>135</v>
      </c>
      <c r="D28" s="8" t="s">
        <v>136</v>
      </c>
      <c r="E28" s="8">
        <v>77868</v>
      </c>
      <c r="F28" s="8" t="s">
        <v>137</v>
      </c>
      <c r="G28" s="8">
        <v>8</v>
      </c>
      <c r="H28" s="8" t="s">
        <v>84</v>
      </c>
      <c r="I28" s="86" t="s">
        <v>191</v>
      </c>
      <c r="J28" s="86" t="s">
        <v>191</v>
      </c>
      <c r="K28" s="86" t="s">
        <v>190</v>
      </c>
      <c r="L28" s="25"/>
      <c r="M28" s="8" t="s">
        <v>452</v>
      </c>
      <c r="N28" s="47">
        <v>40</v>
      </c>
      <c r="O28" s="73">
        <v>0</v>
      </c>
      <c r="P28" s="47">
        <v>40</v>
      </c>
      <c r="Q28" s="47" t="s">
        <v>78</v>
      </c>
      <c r="R28" s="47">
        <v>590000</v>
      </c>
      <c r="S28" s="47" t="s">
        <v>132</v>
      </c>
      <c r="T28" s="47" t="s">
        <v>133</v>
      </c>
      <c r="U28" s="77">
        <v>48185180201</v>
      </c>
      <c r="V28" s="77">
        <v>125</v>
      </c>
      <c r="W28" s="98">
        <v>17</v>
      </c>
      <c r="X28" s="99">
        <v>4</v>
      </c>
      <c r="Y28" s="99">
        <v>8</v>
      </c>
      <c r="Z28" s="99">
        <v>4</v>
      </c>
      <c r="AA28" s="99">
        <v>7</v>
      </c>
      <c r="AB28" s="98">
        <v>0</v>
      </c>
      <c r="AC28" s="77">
        <v>165</v>
      </c>
      <c r="AD28" s="77">
        <v>1992</v>
      </c>
      <c r="AE28" s="124">
        <v>10777.86449110879</v>
      </c>
      <c r="AF28" s="102" t="s">
        <v>472</v>
      </c>
      <c r="AG28" s="67" t="s">
        <v>473</v>
      </c>
      <c r="AH28" s="67" t="s">
        <v>473</v>
      </c>
      <c r="AI28" s="67" t="s">
        <v>473</v>
      </c>
    </row>
    <row r="29" spans="1:35" customFormat="1" ht="15" customHeight="1" x14ac:dyDescent="0.25">
      <c r="A29" s="8">
        <v>24102</v>
      </c>
      <c r="B29" s="8" t="s">
        <v>152</v>
      </c>
      <c r="C29" s="8" t="s">
        <v>153</v>
      </c>
      <c r="D29" s="8" t="s">
        <v>154</v>
      </c>
      <c r="E29" s="8">
        <v>77099</v>
      </c>
      <c r="F29" s="8" t="s">
        <v>155</v>
      </c>
      <c r="G29" s="8">
        <v>6</v>
      </c>
      <c r="H29" s="8" t="s">
        <v>68</v>
      </c>
      <c r="I29" s="86" t="s">
        <v>191</v>
      </c>
      <c r="J29" s="86" t="s">
        <v>190</v>
      </c>
      <c r="K29" s="86" t="s">
        <v>190</v>
      </c>
      <c r="L29" s="25"/>
      <c r="M29" s="8" t="s">
        <v>452</v>
      </c>
      <c r="N29" s="47">
        <v>64</v>
      </c>
      <c r="O29" s="73">
        <v>1</v>
      </c>
      <c r="P29" s="47">
        <v>65</v>
      </c>
      <c r="Q29" s="47" t="s">
        <v>78</v>
      </c>
      <c r="R29" s="47">
        <v>1226243.05</v>
      </c>
      <c r="S29" s="47" t="s">
        <v>151</v>
      </c>
      <c r="T29" s="47" t="s">
        <v>150</v>
      </c>
      <c r="U29" s="77">
        <v>48201453800</v>
      </c>
      <c r="V29" s="77">
        <v>125</v>
      </c>
      <c r="W29" s="98">
        <v>17</v>
      </c>
      <c r="X29" s="99">
        <v>8</v>
      </c>
      <c r="Y29" s="99">
        <v>8</v>
      </c>
      <c r="Z29" s="99">
        <v>0</v>
      </c>
      <c r="AA29" s="99">
        <v>7</v>
      </c>
      <c r="AB29" s="98">
        <v>0</v>
      </c>
      <c r="AC29" s="77">
        <v>165</v>
      </c>
      <c r="AD29" s="77"/>
      <c r="AE29" s="124">
        <v>11703.033701573575</v>
      </c>
      <c r="AF29" s="102"/>
      <c r="AG29" s="67"/>
      <c r="AH29" s="67"/>
      <c r="AI29" s="67"/>
    </row>
    <row r="30" spans="1:35" customFormat="1" ht="16.5" customHeight="1" x14ac:dyDescent="0.25">
      <c r="A30" s="8">
        <v>24228</v>
      </c>
      <c r="B30" s="8" t="s">
        <v>183</v>
      </c>
      <c r="C30" s="8" t="s">
        <v>184</v>
      </c>
      <c r="D30" s="8" t="s">
        <v>185</v>
      </c>
      <c r="E30" s="8">
        <v>77979</v>
      </c>
      <c r="F30" s="8" t="s">
        <v>186</v>
      </c>
      <c r="G30" s="8">
        <v>10</v>
      </c>
      <c r="H30" s="8" t="s">
        <v>187</v>
      </c>
      <c r="I30" s="86" t="s">
        <v>191</v>
      </c>
      <c r="J30" s="86" t="s">
        <v>190</v>
      </c>
      <c r="K30" s="86" t="s">
        <v>190</v>
      </c>
      <c r="L30" s="25"/>
      <c r="M30" s="8" t="s">
        <v>458</v>
      </c>
      <c r="N30" s="47">
        <v>67</v>
      </c>
      <c r="O30" s="73">
        <v>0</v>
      </c>
      <c r="P30" s="47">
        <v>67</v>
      </c>
      <c r="Q30" s="47" t="s">
        <v>70</v>
      </c>
      <c r="R30" s="47">
        <v>1966000</v>
      </c>
      <c r="S30" s="47" t="s">
        <v>188</v>
      </c>
      <c r="T30" s="47" t="s">
        <v>189</v>
      </c>
      <c r="U30" s="77">
        <v>48057000402</v>
      </c>
      <c r="V30" s="77">
        <v>131</v>
      </c>
      <c r="W30" s="98">
        <v>17</v>
      </c>
      <c r="X30" s="99">
        <v>4</v>
      </c>
      <c r="Y30" s="99">
        <v>8</v>
      </c>
      <c r="Z30" s="99">
        <v>4</v>
      </c>
      <c r="AA30" s="99">
        <v>0</v>
      </c>
      <c r="AB30" s="98">
        <v>0</v>
      </c>
      <c r="AC30" s="77">
        <v>164</v>
      </c>
      <c r="AD30" s="77"/>
      <c r="AE30" s="124">
        <v>8121.0959995448056</v>
      </c>
      <c r="AF30" s="102"/>
      <c r="AG30" s="67"/>
      <c r="AH30" s="67"/>
      <c r="AI30" s="67"/>
    </row>
    <row r="31" spans="1:35" customFormat="1" ht="15" customHeight="1" x14ac:dyDescent="0.25">
      <c r="A31" s="8">
        <v>24188</v>
      </c>
      <c r="B31" s="8" t="s">
        <v>170</v>
      </c>
      <c r="C31" s="8" t="s">
        <v>171</v>
      </c>
      <c r="D31" s="8" t="s">
        <v>172</v>
      </c>
      <c r="E31" s="8">
        <v>76704</v>
      </c>
      <c r="F31" s="8" t="s">
        <v>141</v>
      </c>
      <c r="G31" s="8">
        <v>8</v>
      </c>
      <c r="H31" s="8" t="s">
        <v>68</v>
      </c>
      <c r="I31" s="86" t="s">
        <v>191</v>
      </c>
      <c r="J31" s="86" t="s">
        <v>190</v>
      </c>
      <c r="K31" s="86" t="s">
        <v>191</v>
      </c>
      <c r="L31" s="25"/>
      <c r="M31" s="8" t="s">
        <v>453</v>
      </c>
      <c r="N31" s="47">
        <v>80</v>
      </c>
      <c r="O31" s="73">
        <v>0</v>
      </c>
      <c r="P31" s="47">
        <v>80</v>
      </c>
      <c r="Q31" s="47" t="s">
        <v>70</v>
      </c>
      <c r="R31" s="47">
        <v>2000000</v>
      </c>
      <c r="S31" s="47" t="s">
        <v>173</v>
      </c>
      <c r="T31" s="47" t="s">
        <v>174</v>
      </c>
      <c r="U31" s="77">
        <v>48309001402</v>
      </c>
      <c r="V31" s="77">
        <v>124</v>
      </c>
      <c r="W31" s="98">
        <v>17</v>
      </c>
      <c r="X31" s="99">
        <v>4</v>
      </c>
      <c r="Y31" s="99">
        <v>8</v>
      </c>
      <c r="Z31" s="99">
        <v>4</v>
      </c>
      <c r="AA31" s="99">
        <v>7</v>
      </c>
      <c r="AB31" s="98">
        <v>0</v>
      </c>
      <c r="AC31" s="77">
        <v>164</v>
      </c>
      <c r="AD31" s="77"/>
      <c r="AE31" s="124">
        <v>10557.227927247335</v>
      </c>
      <c r="AF31" s="102"/>
      <c r="AG31" s="67"/>
      <c r="AH31" s="67"/>
      <c r="AI31" s="67"/>
    </row>
    <row r="32" spans="1:35" customFormat="1" ht="15" customHeight="1" x14ac:dyDescent="0.25">
      <c r="A32" s="8">
        <v>24130</v>
      </c>
      <c r="B32" s="8" t="s">
        <v>156</v>
      </c>
      <c r="C32" s="8" t="s">
        <v>157</v>
      </c>
      <c r="D32" s="8" t="s">
        <v>158</v>
      </c>
      <c r="E32" s="8">
        <v>76033</v>
      </c>
      <c r="F32" s="8" t="s">
        <v>111</v>
      </c>
      <c r="G32" s="8">
        <v>3</v>
      </c>
      <c r="H32" s="8" t="s">
        <v>68</v>
      </c>
      <c r="I32" s="86" t="s">
        <v>191</v>
      </c>
      <c r="J32" s="86" t="s">
        <v>190</v>
      </c>
      <c r="K32" s="86" t="s">
        <v>190</v>
      </c>
      <c r="L32" s="25"/>
      <c r="M32" s="8" t="s">
        <v>452</v>
      </c>
      <c r="N32" s="47">
        <v>29</v>
      </c>
      <c r="O32" s="73">
        <v>0</v>
      </c>
      <c r="P32" s="47">
        <v>29</v>
      </c>
      <c r="Q32" s="47" t="s">
        <v>78</v>
      </c>
      <c r="R32" s="47">
        <v>509836</v>
      </c>
      <c r="S32" s="47" t="s">
        <v>151</v>
      </c>
      <c r="T32" s="47" t="s">
        <v>150</v>
      </c>
      <c r="U32" s="77">
        <v>48251131100</v>
      </c>
      <c r="V32" s="77">
        <v>131</v>
      </c>
      <c r="W32" s="98">
        <v>17</v>
      </c>
      <c r="X32" s="99">
        <v>4</v>
      </c>
      <c r="Y32" s="99">
        <v>8</v>
      </c>
      <c r="Z32" s="99">
        <v>4</v>
      </c>
      <c r="AA32" s="99">
        <v>0</v>
      </c>
      <c r="AB32" s="98">
        <v>0</v>
      </c>
      <c r="AC32" s="77">
        <v>164</v>
      </c>
      <c r="AD32" s="77"/>
      <c r="AE32" s="124">
        <v>12305.3</v>
      </c>
      <c r="AF32" s="102"/>
      <c r="AG32" s="67"/>
      <c r="AH32" s="67"/>
      <c r="AI32" s="67"/>
    </row>
    <row r="33" spans="1:107" customFormat="1" ht="15" customHeight="1" x14ac:dyDescent="0.25">
      <c r="A33" s="8">
        <v>24007</v>
      </c>
      <c r="B33" s="8" t="s">
        <v>142</v>
      </c>
      <c r="C33" s="8" t="s">
        <v>143</v>
      </c>
      <c r="D33" s="8" t="s">
        <v>144</v>
      </c>
      <c r="E33" s="8">
        <v>78702</v>
      </c>
      <c r="F33" s="8" t="s">
        <v>145</v>
      </c>
      <c r="G33" s="8">
        <v>7</v>
      </c>
      <c r="H33" s="8" t="s">
        <v>68</v>
      </c>
      <c r="I33" s="86" t="s">
        <v>191</v>
      </c>
      <c r="J33" s="86" t="s">
        <v>190</v>
      </c>
      <c r="K33" s="86" t="s">
        <v>191</v>
      </c>
      <c r="L33" s="25"/>
      <c r="M33" s="8" t="s">
        <v>453</v>
      </c>
      <c r="N33" s="47">
        <v>91</v>
      </c>
      <c r="O33" s="73">
        <v>0</v>
      </c>
      <c r="P33" s="47">
        <v>91</v>
      </c>
      <c r="Q33" s="47" t="s">
        <v>70</v>
      </c>
      <c r="R33" s="47">
        <v>2000000</v>
      </c>
      <c r="S33" s="47" t="s">
        <v>146</v>
      </c>
      <c r="T33" s="47" t="s">
        <v>147</v>
      </c>
      <c r="U33" s="77">
        <v>48453000902</v>
      </c>
      <c r="V33" s="77">
        <v>128</v>
      </c>
      <c r="W33" s="98">
        <v>17</v>
      </c>
      <c r="X33" s="99">
        <v>4</v>
      </c>
      <c r="Y33" s="99">
        <v>8</v>
      </c>
      <c r="Z33" s="99">
        <v>4</v>
      </c>
      <c r="AA33" s="99">
        <v>0</v>
      </c>
      <c r="AB33" s="98">
        <v>0</v>
      </c>
      <c r="AC33" s="77">
        <v>161</v>
      </c>
      <c r="AD33" s="77"/>
      <c r="AE33" s="124">
        <v>3442.5519160431331</v>
      </c>
      <c r="AF33" s="102"/>
      <c r="AG33" s="67"/>
      <c r="AH33" s="67"/>
      <c r="AI33" s="67"/>
    </row>
    <row r="34" spans="1:107" customFormat="1" ht="15" customHeight="1" x14ac:dyDescent="0.25">
      <c r="A34" s="8">
        <v>24160</v>
      </c>
      <c r="B34" s="8" t="s">
        <v>120</v>
      </c>
      <c r="C34" s="8" t="s">
        <v>121</v>
      </c>
      <c r="D34" s="8" t="s">
        <v>122</v>
      </c>
      <c r="E34" s="8">
        <v>75633</v>
      </c>
      <c r="F34" s="8" t="s">
        <v>123</v>
      </c>
      <c r="G34" s="8">
        <v>4</v>
      </c>
      <c r="H34" s="8" t="s">
        <v>84</v>
      </c>
      <c r="I34" s="86" t="s">
        <v>190</v>
      </c>
      <c r="J34" s="86" t="s">
        <v>191</v>
      </c>
      <c r="K34" s="86" t="s">
        <v>190</v>
      </c>
      <c r="L34" s="25"/>
      <c r="M34" s="8" t="s">
        <v>452</v>
      </c>
      <c r="N34" s="47">
        <v>56</v>
      </c>
      <c r="O34" s="73">
        <v>0</v>
      </c>
      <c r="P34" s="47">
        <v>56</v>
      </c>
      <c r="Q34" s="47" t="s">
        <v>78</v>
      </c>
      <c r="R34" s="47">
        <v>830695</v>
      </c>
      <c r="S34" s="47" t="s">
        <v>85</v>
      </c>
      <c r="T34" s="47" t="s">
        <v>72</v>
      </c>
      <c r="U34" s="77">
        <v>48365950401</v>
      </c>
      <c r="V34" s="77">
        <v>125</v>
      </c>
      <c r="W34" s="98">
        <v>17</v>
      </c>
      <c r="X34" s="99">
        <v>4</v>
      </c>
      <c r="Y34" s="99">
        <v>8</v>
      </c>
      <c r="Z34" s="99">
        <v>4</v>
      </c>
      <c r="AA34" s="99">
        <v>7</v>
      </c>
      <c r="AB34" s="98">
        <v>0</v>
      </c>
      <c r="AC34" s="77">
        <v>165</v>
      </c>
      <c r="AD34" s="77">
        <v>1988</v>
      </c>
      <c r="AE34" s="124">
        <v>13868.890569566265</v>
      </c>
      <c r="AF34" s="102"/>
      <c r="AG34" s="67"/>
      <c r="AH34" s="67"/>
      <c r="AI34" s="67"/>
    </row>
    <row r="35" spans="1:107" customFormat="1" ht="15" customHeight="1" x14ac:dyDescent="0.25">
      <c r="A35" s="8">
        <v>24061</v>
      </c>
      <c r="B35" s="8" t="s">
        <v>92</v>
      </c>
      <c r="C35" s="8" t="s">
        <v>93</v>
      </c>
      <c r="D35" s="8" t="s">
        <v>94</v>
      </c>
      <c r="E35" s="8">
        <v>78624</v>
      </c>
      <c r="F35" s="8" t="s">
        <v>95</v>
      </c>
      <c r="G35" s="8">
        <v>9</v>
      </c>
      <c r="H35" s="8" t="s">
        <v>84</v>
      </c>
      <c r="I35" s="86" t="s">
        <v>190</v>
      </c>
      <c r="J35" s="86" t="s">
        <v>191</v>
      </c>
      <c r="K35" s="86" t="s">
        <v>190</v>
      </c>
      <c r="L35" s="25"/>
      <c r="M35" s="8" t="s">
        <v>452</v>
      </c>
      <c r="N35" s="47">
        <v>47</v>
      </c>
      <c r="O35" s="73">
        <v>1</v>
      </c>
      <c r="P35" s="47">
        <v>48</v>
      </c>
      <c r="Q35" s="47" t="s">
        <v>78</v>
      </c>
      <c r="R35" s="47">
        <v>543910</v>
      </c>
      <c r="S35" s="47" t="s">
        <v>90</v>
      </c>
      <c r="T35" s="47" t="s">
        <v>91</v>
      </c>
      <c r="U35" s="77">
        <v>48171950402</v>
      </c>
      <c r="V35" s="77">
        <v>132</v>
      </c>
      <c r="W35" s="98">
        <v>17</v>
      </c>
      <c r="X35" s="99">
        <v>8</v>
      </c>
      <c r="Y35" s="99">
        <v>8</v>
      </c>
      <c r="Z35" s="99">
        <v>0</v>
      </c>
      <c r="AA35" s="99">
        <v>0</v>
      </c>
      <c r="AB35" s="98">
        <v>0</v>
      </c>
      <c r="AC35" s="77">
        <v>165</v>
      </c>
      <c r="AD35" s="77">
        <v>1991</v>
      </c>
      <c r="AE35" s="124">
        <v>11310.354825461451</v>
      </c>
      <c r="AF35" s="102"/>
      <c r="AG35" s="67"/>
      <c r="AH35" s="67"/>
      <c r="AI35" s="67"/>
    </row>
    <row r="36" spans="1:107" ht="15" customHeight="1" x14ac:dyDescent="0.25">
      <c r="A36" s="17" t="s">
        <v>23</v>
      </c>
      <c r="B36" s="18"/>
      <c r="C36" s="41">
        <v>13670603.4</v>
      </c>
      <c r="D36" s="20"/>
      <c r="E36" s="25"/>
      <c r="F36" s="20"/>
      <c r="G36" s="26"/>
      <c r="H36" s="28"/>
      <c r="I36" s="89"/>
      <c r="J36" s="89"/>
      <c r="K36" s="89"/>
      <c r="L36" s="26"/>
      <c r="M36" s="20"/>
      <c r="N36" s="20"/>
      <c r="O36" s="74"/>
      <c r="P36" s="20"/>
      <c r="Q36" s="21" t="s">
        <v>19</v>
      </c>
      <c r="R36" s="46">
        <f>SUM(R13:R35)</f>
        <v>24594843.170000002</v>
      </c>
      <c r="S36" s="22"/>
      <c r="T36" s="20"/>
      <c r="U36" s="82"/>
      <c r="V36" s="20"/>
      <c r="W36" s="26"/>
      <c r="X36" s="26"/>
      <c r="AB36" s="67"/>
      <c r="AC36"/>
      <c r="AD36"/>
      <c r="AE36" s="124"/>
      <c r="AF36" s="103"/>
      <c r="AG36" s="67"/>
      <c r="AH36" s="67"/>
      <c r="AI36" s="67"/>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row>
    <row r="37" spans="1:107" ht="15" customHeight="1" x14ac:dyDescent="0.25">
      <c r="A37" s="17"/>
      <c r="B37" s="23" t="s">
        <v>20</v>
      </c>
      <c r="C37" s="41">
        <v>4556867.8</v>
      </c>
      <c r="D37" s="20"/>
      <c r="E37" s="25"/>
      <c r="F37" s="20"/>
      <c r="G37" s="26"/>
      <c r="H37" s="28"/>
      <c r="I37" s="89"/>
      <c r="J37" s="89"/>
      <c r="K37" s="89"/>
      <c r="L37" s="26"/>
      <c r="M37" s="20"/>
      <c r="N37" s="20"/>
      <c r="O37" s="74"/>
      <c r="P37" s="20"/>
      <c r="Q37" s="21"/>
      <c r="R37" s="46"/>
      <c r="S37" s="22"/>
      <c r="T37" s="20"/>
      <c r="U37" s="82"/>
      <c r="V37" s="20"/>
      <c r="W37" s="26"/>
      <c r="X37" s="26"/>
      <c r="AB37" s="67"/>
      <c r="AC37"/>
      <c r="AD37"/>
      <c r="AE37" s="124"/>
      <c r="AF37" s="103"/>
      <c r="AG37" s="67"/>
      <c r="AH37" s="67"/>
      <c r="AI37" s="6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s="34" customFormat="1" ht="15" customHeight="1" x14ac:dyDescent="0.2">
      <c r="A38" s="54"/>
      <c r="B38" s="55"/>
      <c r="C38" s="56"/>
      <c r="D38" s="55"/>
      <c r="E38" s="25"/>
      <c r="F38" s="55"/>
      <c r="G38" s="57"/>
      <c r="H38" s="55"/>
      <c r="I38" s="90"/>
      <c r="J38" s="90"/>
      <c r="K38" s="90"/>
      <c r="L38" s="57"/>
      <c r="M38" s="55"/>
      <c r="N38" s="55"/>
      <c r="O38" s="75"/>
      <c r="P38" s="55"/>
      <c r="Q38" s="55"/>
      <c r="R38" s="58"/>
      <c r="S38" s="55"/>
      <c r="T38" s="55"/>
      <c r="U38" s="83"/>
      <c r="V38" s="55"/>
      <c r="W38" s="57"/>
      <c r="X38" s="57"/>
      <c r="Y38" s="57"/>
      <c r="Z38" s="57"/>
      <c r="AA38" s="57"/>
      <c r="AB38" s="100"/>
      <c r="AC38" s="33"/>
      <c r="AD38" s="33"/>
      <c r="AE38" s="124"/>
      <c r="AF38" s="104"/>
      <c r="AG38" s="109"/>
      <c r="AH38" s="109"/>
      <c r="AI38" s="109"/>
    </row>
    <row r="39" spans="1:107" ht="15" customHeight="1" x14ac:dyDescent="0.2">
      <c r="A39" s="52" t="s">
        <v>22</v>
      </c>
      <c r="C39" s="9"/>
      <c r="E39" s="25"/>
      <c r="AE39" s="124"/>
    </row>
    <row r="40" spans="1:107" customFormat="1" ht="15" x14ac:dyDescent="0.25">
      <c r="A40" s="65">
        <v>24179</v>
      </c>
      <c r="B40" s="8" t="str">
        <f>VLOOKUP($A40,[1]Sheet1!$A:$IS,152,FALSE)</f>
        <v>Westwind of Plainview</v>
      </c>
      <c r="C40" s="8" t="str">
        <f>VLOOKUP($A40,[1]Sheet1!$A:$IS,149,FALSE)</f>
        <v>~4200 W. 16th Street</v>
      </c>
      <c r="D40" s="8" t="str">
        <f>VLOOKUP($A40,[1]Sheet1!$A:$IS,150,FALSE)</f>
        <v>Plainview</v>
      </c>
      <c r="E40" s="8">
        <f>VLOOKUP($A40,[1]Sheet1!$A:$IS,153,FALSE)</f>
        <v>79072</v>
      </c>
      <c r="F40" s="8" t="str">
        <f>VLOOKUP($A40,[1]Sheet1!$A:$IS,151,FALSE)</f>
        <v>Hale</v>
      </c>
      <c r="G40" s="8">
        <f>VLOOKUP($A40,[1]Sheet1!$A:$IS,199,FALSE)</f>
        <v>1</v>
      </c>
      <c r="H40" s="8" t="str">
        <f>VLOOKUP($A40,[1]Sheet1!$A:$IS,202,FALSE)</f>
        <v>Rural</v>
      </c>
      <c r="I40" s="86"/>
      <c r="J40" s="86"/>
      <c r="K40" s="86"/>
      <c r="L40" s="25"/>
      <c r="M40" s="8" t="s">
        <v>69</v>
      </c>
      <c r="N40" s="47">
        <f>VLOOKUP($A40,[1]Sheet1!$A:$IS,243,FALSE)</f>
        <v>58</v>
      </c>
      <c r="O40" s="73">
        <f>P40-N40</f>
        <v>0</v>
      </c>
      <c r="P40" s="47">
        <f>VLOOKUP($A40,[1]Sheet1!$A:$IS,246,FALSE)</f>
        <v>58</v>
      </c>
      <c r="Q40" s="47" t="str">
        <f>VLOOKUP($A40,[1]Sheet1!$A:$IS,240,FALSE)</f>
        <v>General</v>
      </c>
      <c r="R40" s="47">
        <f>VLOOKUP($A40,[1]Sheet1!$A:$IS,46,FALSE)</f>
        <v>1078829.7928599999</v>
      </c>
      <c r="S40" s="47" t="str">
        <f>VLOOKUP($A40,[1]Sheet1!$A:$IS,102,FALSE)</f>
        <v>Chaz Garrett</v>
      </c>
      <c r="T40" s="47" t="str">
        <f>VLOOKUP($A40,[1]Sheet1!$A:$IS,9,FALSE)</f>
        <v>Kelly Garrett</v>
      </c>
      <c r="U40" s="77">
        <f>VLOOKUP($A40,[1]Sheet1!$A:$IS,123,FALSE)</f>
        <v>48189950300</v>
      </c>
      <c r="V40" s="77">
        <f>VLOOKUP($A40,[1]Sheet1!$A:$IS,245,FALSE)</f>
        <v>138</v>
      </c>
      <c r="W40" s="98">
        <v>17</v>
      </c>
      <c r="X40" s="99">
        <v>4</v>
      </c>
      <c r="Y40" s="99">
        <v>8</v>
      </c>
      <c r="Z40" s="99">
        <v>4</v>
      </c>
      <c r="AA40" s="99">
        <v>0</v>
      </c>
      <c r="AB40" s="98">
        <f>VLOOKUP($A40,[1]Sheet1!$A:$IS,198,FALSE)</f>
        <v>1</v>
      </c>
      <c r="AC40" s="70">
        <v>172</v>
      </c>
      <c r="AD40" s="70"/>
      <c r="AE40" s="124">
        <v>17075.27</v>
      </c>
      <c r="AF40" s="103" t="s">
        <v>472</v>
      </c>
      <c r="AG40" s="67" t="s">
        <v>473</v>
      </c>
      <c r="AH40" s="67" t="s">
        <v>473</v>
      </c>
      <c r="AI40" s="67" t="s">
        <v>473</v>
      </c>
    </row>
    <row r="41" spans="1:107" customFormat="1" ht="15" x14ac:dyDescent="0.25">
      <c r="A41" s="8">
        <v>24087</v>
      </c>
      <c r="B41" s="8" t="str">
        <f>VLOOKUP($A41,[1]Sheet1!$A:$IS,152,FALSE)</f>
        <v>Northwoods Village</v>
      </c>
      <c r="C41" s="8" t="str">
        <f>VLOOKUP($A41,[1]Sheet1!$A:$IS,149,FALSE)</f>
        <v>SEQ Mesa Dr and W 13th St, Plainview, TX 79072</v>
      </c>
      <c r="D41" s="8" t="str">
        <f>VLOOKUP($A41,[1]Sheet1!$A:$IS,150,FALSE)</f>
        <v>Plainview</v>
      </c>
      <c r="E41" s="8">
        <f>VLOOKUP($A41,[1]Sheet1!$A:$IS,153,FALSE)</f>
        <v>79072</v>
      </c>
      <c r="F41" s="8" t="str">
        <f>VLOOKUP($A41,[1]Sheet1!$A:$IS,151,FALSE)</f>
        <v>Hale</v>
      </c>
      <c r="G41" s="8">
        <f>VLOOKUP($A41,[1]Sheet1!$A:$IS,199,FALSE)</f>
        <v>1</v>
      </c>
      <c r="H41" s="8" t="str">
        <f>VLOOKUP($A41,[1]Sheet1!$A:$IS,202,FALSE)</f>
        <v>Rural</v>
      </c>
      <c r="I41" s="86"/>
      <c r="J41" s="86"/>
      <c r="K41" s="86"/>
      <c r="L41" s="25"/>
      <c r="M41" s="8" t="s">
        <v>486</v>
      </c>
      <c r="N41" s="47">
        <f>VLOOKUP($A41,[1]Sheet1!$A:$IS,243,FALSE)</f>
        <v>40</v>
      </c>
      <c r="O41" s="73">
        <f>P41-N41</f>
        <v>0</v>
      </c>
      <c r="P41" s="47">
        <f>VLOOKUP($A41,[1]Sheet1!$A:$IS,246,FALSE)</f>
        <v>40</v>
      </c>
      <c r="Q41" s="47" t="str">
        <f>VLOOKUP($A41,[1]Sheet1!$A:$IS,240,FALSE)</f>
        <v>General</v>
      </c>
      <c r="R41" s="47">
        <f>VLOOKUP($A41,[1]Sheet1!$A:$IS,46,FALSE)</f>
        <v>1135000</v>
      </c>
      <c r="S41" s="47" t="str">
        <f>VLOOKUP($A41,[1]Sheet1!$A:$IS,102,FALSE)</f>
        <v>CJ Lintner</v>
      </c>
      <c r="T41" s="47" t="str">
        <f>VLOOKUP($A41,[1]Sheet1!$A:$IS,9,FALSE)</f>
        <v>Karla Burck</v>
      </c>
      <c r="U41" s="77">
        <f>VLOOKUP($A41,[1]Sheet1!$A:$IS,123,FALSE)</f>
        <v>48189950300</v>
      </c>
      <c r="V41" s="77">
        <f>VLOOKUP($A41,[1]Sheet1!$A:$IS,245,FALSE)</f>
        <v>134</v>
      </c>
      <c r="W41" s="98">
        <v>17</v>
      </c>
      <c r="X41" s="99">
        <v>4</v>
      </c>
      <c r="Y41" s="99">
        <v>8</v>
      </c>
      <c r="Z41" s="99">
        <v>4</v>
      </c>
      <c r="AA41" s="99">
        <v>0</v>
      </c>
      <c r="AB41" s="98">
        <f>VLOOKUP($A41,[1]Sheet1!$A:$IS,198,FALSE)</f>
        <v>1</v>
      </c>
      <c r="AC41" s="70">
        <v>168</v>
      </c>
      <c r="AD41" s="70"/>
      <c r="AE41" s="124">
        <v>19060.43</v>
      </c>
      <c r="AF41" s="103"/>
      <c r="AG41" s="67"/>
      <c r="AH41" s="67"/>
      <c r="AI41" s="67"/>
    </row>
    <row r="42" spans="1:107" ht="15" customHeight="1" x14ac:dyDescent="0.25">
      <c r="A42" s="17" t="s">
        <v>23</v>
      </c>
      <c r="B42" s="18"/>
      <c r="C42" s="41">
        <v>796559.89074032998</v>
      </c>
      <c r="D42" s="20"/>
      <c r="E42" s="25"/>
      <c r="F42" s="20"/>
      <c r="G42" s="26"/>
      <c r="H42" s="28"/>
      <c r="I42" s="89"/>
      <c r="J42" s="89"/>
      <c r="K42" s="89"/>
      <c r="L42" s="26"/>
      <c r="M42" s="20"/>
      <c r="N42" s="20"/>
      <c r="O42" s="74"/>
      <c r="P42" s="20"/>
      <c r="Q42" s="21" t="s">
        <v>19</v>
      </c>
      <c r="R42" s="46">
        <f>SUM(R40:R41)</f>
        <v>2213829.7928599999</v>
      </c>
      <c r="S42" s="22"/>
      <c r="T42" s="20"/>
      <c r="U42" s="82"/>
      <c r="V42" s="20"/>
      <c r="W42" s="26"/>
      <c r="X42" s="26"/>
      <c r="AB42" s="67"/>
      <c r="AC42"/>
      <c r="AD42"/>
      <c r="AE42" s="124"/>
      <c r="AF42" s="103"/>
      <c r="AG42" s="67"/>
      <c r="AH42" s="67"/>
      <c r="AI42" s="67"/>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ht="15" customHeight="1" collapsed="1" x14ac:dyDescent="0.2">
      <c r="C43" s="9"/>
      <c r="E43" s="25"/>
      <c r="AE43" s="124"/>
    </row>
    <row r="44" spans="1:107" customFormat="1" ht="15" customHeight="1" x14ac:dyDescent="0.25">
      <c r="A44" s="53" t="s">
        <v>29</v>
      </c>
      <c r="B44" s="8"/>
      <c r="C44" s="9"/>
      <c r="D44" s="8"/>
      <c r="E44" s="25"/>
      <c r="F44" s="8"/>
      <c r="G44" s="25"/>
      <c r="H44" s="8"/>
      <c r="I44" s="86"/>
      <c r="J44" s="86"/>
      <c r="K44" s="86"/>
      <c r="L44" s="25"/>
      <c r="M44" s="8"/>
      <c r="N44" s="8"/>
      <c r="O44" s="73"/>
      <c r="P44" s="8"/>
      <c r="Q44" s="8"/>
      <c r="R44" s="47"/>
      <c r="S44" s="8"/>
      <c r="T44" s="8"/>
      <c r="U44" s="77"/>
      <c r="V44" s="8"/>
      <c r="W44" s="25"/>
      <c r="X44" s="25"/>
      <c r="Y44" s="25"/>
      <c r="Z44" s="94"/>
      <c r="AA44" s="94"/>
      <c r="AB44" s="67"/>
      <c r="AE44" s="124"/>
      <c r="AF44" s="103"/>
      <c r="AG44" s="67"/>
      <c r="AH44" s="67"/>
      <c r="AI44" s="67"/>
    </row>
    <row r="45" spans="1:107" customFormat="1" ht="15" x14ac:dyDescent="0.25">
      <c r="A45" s="8">
        <v>23178</v>
      </c>
      <c r="B45" s="8" t="s">
        <v>65</v>
      </c>
      <c r="C45" s="8" t="s">
        <v>66</v>
      </c>
      <c r="D45" s="8" t="s">
        <v>67</v>
      </c>
      <c r="E45" s="8">
        <v>79407</v>
      </c>
      <c r="F45" s="8" t="s">
        <v>67</v>
      </c>
      <c r="G45" s="8">
        <v>1</v>
      </c>
      <c r="H45" s="8" t="s">
        <v>68</v>
      </c>
      <c r="I45" s="91"/>
      <c r="J45" s="91"/>
      <c r="K45" s="91"/>
      <c r="L45" s="25"/>
      <c r="M45" s="8" t="s">
        <v>69</v>
      </c>
      <c r="N45" s="25">
        <v>98</v>
      </c>
      <c r="O45" s="73">
        <v>12</v>
      </c>
      <c r="P45" s="25">
        <v>110</v>
      </c>
      <c r="Q45" s="8" t="s">
        <v>70</v>
      </c>
      <c r="R45" s="47">
        <v>1967650</v>
      </c>
      <c r="S45" s="8" t="s">
        <v>71</v>
      </c>
      <c r="T45" s="8" t="s">
        <v>72</v>
      </c>
      <c r="U45" s="77">
        <v>48303001715</v>
      </c>
      <c r="V45" s="128" t="s">
        <v>73</v>
      </c>
      <c r="W45" s="128"/>
      <c r="X45" s="128"/>
      <c r="Y45" s="128"/>
      <c r="Z45" s="128"/>
      <c r="AA45" s="128"/>
      <c r="AB45" s="128"/>
      <c r="AC45" s="128"/>
      <c r="AD45" s="105"/>
      <c r="AE45" s="124"/>
      <c r="AF45" s="103" t="s">
        <v>472</v>
      </c>
      <c r="AG45" s="110" t="s">
        <v>473</v>
      </c>
      <c r="AH45" s="110" t="s">
        <v>473</v>
      </c>
      <c r="AI45" s="67" t="s">
        <v>473</v>
      </c>
    </row>
    <row r="46" spans="1:107" ht="15" customHeight="1" x14ac:dyDescent="0.25">
      <c r="A46" s="17" t="s">
        <v>23</v>
      </c>
      <c r="B46" s="18"/>
      <c r="C46" s="41">
        <v>1446976.4846423527</v>
      </c>
      <c r="D46" s="20"/>
      <c r="E46" s="25"/>
      <c r="F46" s="20"/>
      <c r="G46" s="26"/>
      <c r="H46" s="28"/>
      <c r="I46" s="89"/>
      <c r="J46" s="89"/>
      <c r="K46" s="89"/>
      <c r="L46" s="26"/>
      <c r="M46" s="20"/>
      <c r="N46" s="20"/>
      <c r="O46" s="74"/>
      <c r="P46" s="20"/>
      <c r="Q46" s="21" t="s">
        <v>19</v>
      </c>
      <c r="R46" s="46">
        <f>SUM(R45:R45)</f>
        <v>1967650</v>
      </c>
      <c r="S46" s="22"/>
      <c r="T46" s="20"/>
      <c r="U46" s="82"/>
      <c r="V46" s="20"/>
      <c r="W46" s="26"/>
      <c r="X46" s="26"/>
      <c r="AB46" s="67"/>
      <c r="AC46"/>
      <c r="AD46"/>
      <c r="AE46" s="124"/>
      <c r="AF46" s="103"/>
      <c r="AG46" s="67"/>
      <c r="AH46" s="67"/>
      <c r="AI46" s="67"/>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ht="15" customHeight="1" collapsed="1" x14ac:dyDescent="0.2">
      <c r="C47" s="9"/>
      <c r="E47" s="25"/>
      <c r="AE47" s="124"/>
    </row>
    <row r="48" spans="1:107" ht="15" customHeight="1" x14ac:dyDescent="0.2">
      <c r="A48" s="52" t="s">
        <v>30</v>
      </c>
      <c r="C48" s="9"/>
      <c r="E48" s="25"/>
      <c r="AE48" s="124"/>
    </row>
    <row r="49" spans="1:107" ht="15" customHeight="1" x14ac:dyDescent="0.25">
      <c r="A49" s="17" t="s">
        <v>23</v>
      </c>
      <c r="B49" s="18"/>
      <c r="C49" s="41">
        <v>651845.84724237421</v>
      </c>
      <c r="D49" s="20"/>
      <c r="E49" s="25"/>
      <c r="F49" s="20"/>
      <c r="G49" s="26"/>
      <c r="H49" s="28"/>
      <c r="I49" s="89"/>
      <c r="J49" s="89"/>
      <c r="K49" s="89"/>
      <c r="L49" s="26"/>
      <c r="M49" s="20"/>
      <c r="N49" s="20"/>
      <c r="O49" s="74"/>
      <c r="P49" s="20"/>
      <c r="Q49" s="21" t="s">
        <v>19</v>
      </c>
      <c r="R49" s="85">
        <v>0</v>
      </c>
      <c r="S49" s="22"/>
      <c r="T49" s="20"/>
      <c r="U49" s="82"/>
      <c r="V49" s="20"/>
      <c r="W49" s="26"/>
      <c r="X49" s="26"/>
      <c r="AB49" s="67"/>
      <c r="AC49"/>
      <c r="AD49"/>
      <c r="AE49" s="124"/>
      <c r="AF49" s="103"/>
      <c r="AG49" s="67"/>
      <c r="AH49" s="67"/>
      <c r="AI49" s="67"/>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ht="15" customHeight="1" collapsed="1" x14ac:dyDescent="0.2">
      <c r="C50" s="9"/>
      <c r="E50" s="25"/>
      <c r="AE50" s="124"/>
    </row>
    <row r="51" spans="1:107" customFormat="1" ht="15" customHeight="1" x14ac:dyDescent="0.25">
      <c r="A51" s="53" t="s">
        <v>31</v>
      </c>
      <c r="B51" s="8"/>
      <c r="C51" s="9"/>
      <c r="D51" s="8"/>
      <c r="E51" s="25"/>
      <c r="F51" s="8"/>
      <c r="G51" s="25"/>
      <c r="H51" s="8"/>
      <c r="I51" s="86"/>
      <c r="J51" s="86"/>
      <c r="K51" s="86"/>
      <c r="L51" s="25"/>
      <c r="M51" s="8"/>
      <c r="N51" s="8"/>
      <c r="O51" s="73"/>
      <c r="P51" s="8"/>
      <c r="Q51" s="8"/>
      <c r="R51" s="47"/>
      <c r="S51" s="8"/>
      <c r="T51" s="8"/>
      <c r="U51" s="77"/>
      <c r="V51" s="8"/>
      <c r="W51" s="25"/>
      <c r="X51" s="25"/>
      <c r="Y51" s="25"/>
      <c r="Z51" s="94"/>
      <c r="AA51" s="94"/>
      <c r="AB51" s="67"/>
      <c r="AE51" s="124"/>
      <c r="AF51" s="103"/>
      <c r="AG51" s="67"/>
      <c r="AH51" s="67"/>
      <c r="AI51" s="67"/>
    </row>
    <row r="52" spans="1:107" ht="15" customHeight="1" x14ac:dyDescent="0.25">
      <c r="A52" s="17" t="s">
        <v>23</v>
      </c>
      <c r="B52" s="18"/>
      <c r="C52" s="41">
        <v>731905.12343808345</v>
      </c>
      <c r="D52" s="20"/>
      <c r="E52" s="25"/>
      <c r="F52" s="20"/>
      <c r="G52" s="26"/>
      <c r="H52" s="28"/>
      <c r="I52" s="89"/>
      <c r="J52" s="89"/>
      <c r="K52" s="89"/>
      <c r="L52" s="26"/>
      <c r="M52" s="20"/>
      <c r="N52" s="20"/>
      <c r="O52" s="74"/>
      <c r="P52" s="20"/>
      <c r="Q52" s="21" t="s">
        <v>19</v>
      </c>
      <c r="R52" s="85">
        <v>0</v>
      </c>
      <c r="S52" s="22"/>
      <c r="T52" s="20"/>
      <c r="U52" s="82"/>
      <c r="V52" s="20"/>
      <c r="W52" s="26"/>
      <c r="X52" s="26"/>
      <c r="AB52" s="67"/>
      <c r="AC52"/>
      <c r="AD52"/>
      <c r="AE52" s="124"/>
      <c r="AF52" s="103"/>
      <c r="AG52" s="67"/>
      <c r="AH52" s="67"/>
      <c r="AI52" s="67"/>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9"/>
      <c r="E53" s="25"/>
      <c r="AE53" s="124"/>
    </row>
    <row r="54" spans="1:107" customFormat="1" ht="15" customHeight="1" x14ac:dyDescent="0.25">
      <c r="A54" s="52" t="s">
        <v>32</v>
      </c>
      <c r="B54" s="8"/>
      <c r="C54" s="9"/>
      <c r="D54" s="8"/>
      <c r="E54" s="25"/>
      <c r="F54" s="8"/>
      <c r="G54" s="25"/>
      <c r="H54" s="8"/>
      <c r="I54" s="86"/>
      <c r="J54" s="86"/>
      <c r="K54" s="86"/>
      <c r="L54" s="25"/>
      <c r="M54" s="8"/>
      <c r="N54" s="8"/>
      <c r="O54" s="73"/>
      <c r="P54" s="8"/>
      <c r="Q54" s="8"/>
      <c r="R54" s="47"/>
      <c r="S54" s="8"/>
      <c r="T54" s="8"/>
      <c r="U54" s="77"/>
      <c r="V54" s="8"/>
      <c r="W54" s="25"/>
      <c r="X54" s="25"/>
      <c r="Y54" s="25"/>
      <c r="Z54" s="94"/>
      <c r="AA54" s="94"/>
      <c r="AB54" s="67"/>
      <c r="AE54" s="124"/>
      <c r="AF54" s="103"/>
      <c r="AG54" s="67"/>
      <c r="AH54" s="67"/>
      <c r="AI54" s="67"/>
    </row>
    <row r="55" spans="1:107" customFormat="1" ht="15" customHeight="1" x14ac:dyDescent="0.25">
      <c r="A55" s="64">
        <v>24207</v>
      </c>
      <c r="B55" s="8" t="s">
        <v>198</v>
      </c>
      <c r="C55" s="8" t="s">
        <v>199</v>
      </c>
      <c r="D55" s="8" t="s">
        <v>194</v>
      </c>
      <c r="E55" s="8">
        <v>75110</v>
      </c>
      <c r="F55" s="8" t="s">
        <v>200</v>
      </c>
      <c r="G55" s="8">
        <v>3</v>
      </c>
      <c r="H55" s="8" t="s">
        <v>84</v>
      </c>
      <c r="I55" s="86"/>
      <c r="J55" s="86"/>
      <c r="K55" s="86"/>
      <c r="L55" s="25"/>
      <c r="M55" s="8" t="s">
        <v>69</v>
      </c>
      <c r="N55" s="47">
        <v>32</v>
      </c>
      <c r="O55" s="73">
        <v>0</v>
      </c>
      <c r="P55" s="47">
        <v>32</v>
      </c>
      <c r="Q55" s="47" t="s">
        <v>78</v>
      </c>
      <c r="R55" s="47">
        <v>802916</v>
      </c>
      <c r="S55" s="47" t="s">
        <v>79</v>
      </c>
      <c r="T55" s="47" t="s">
        <v>72</v>
      </c>
      <c r="U55" s="77">
        <v>48349970901</v>
      </c>
      <c r="V55" s="77">
        <v>136</v>
      </c>
      <c r="W55" s="98">
        <v>17</v>
      </c>
      <c r="X55" s="99">
        <v>4</v>
      </c>
      <c r="Y55" s="99">
        <v>8</v>
      </c>
      <c r="Z55" s="99">
        <v>4</v>
      </c>
      <c r="AA55" s="99">
        <v>0</v>
      </c>
      <c r="AB55" s="98">
        <v>1</v>
      </c>
      <c r="AC55">
        <v>170</v>
      </c>
      <c r="AE55" s="124">
        <v>604.70000000000005</v>
      </c>
      <c r="AF55" s="111" t="s">
        <v>472</v>
      </c>
      <c r="AG55" s="67" t="s">
        <v>473</v>
      </c>
      <c r="AH55" s="67" t="s">
        <v>473</v>
      </c>
      <c r="AI55" s="67" t="s">
        <v>473</v>
      </c>
    </row>
    <row r="56" spans="1:107" customFormat="1" ht="15" x14ac:dyDescent="0.25">
      <c r="A56" s="8">
        <v>24009</v>
      </c>
      <c r="B56" s="8" t="s">
        <v>192</v>
      </c>
      <c r="C56" s="8" t="s">
        <v>193</v>
      </c>
      <c r="D56" s="8" t="s">
        <v>194</v>
      </c>
      <c r="E56" s="8">
        <v>75110</v>
      </c>
      <c r="F56" s="8" t="s">
        <v>195</v>
      </c>
      <c r="G56" s="8">
        <v>3</v>
      </c>
      <c r="H56" s="8" t="s">
        <v>84</v>
      </c>
      <c r="I56" s="86"/>
      <c r="J56" s="86"/>
      <c r="K56" s="86"/>
      <c r="L56" s="25"/>
      <c r="M56" s="8" t="s">
        <v>69</v>
      </c>
      <c r="N56" s="47">
        <v>28</v>
      </c>
      <c r="O56" s="73">
        <v>0</v>
      </c>
      <c r="P56" s="47">
        <v>28</v>
      </c>
      <c r="Q56" s="47" t="s">
        <v>78</v>
      </c>
      <c r="R56" s="47">
        <v>1080391</v>
      </c>
      <c r="S56" s="47" t="s">
        <v>196</v>
      </c>
      <c r="T56" s="47" t="s">
        <v>197</v>
      </c>
      <c r="U56" s="77">
        <v>48349970901</v>
      </c>
      <c r="V56" s="77">
        <v>133</v>
      </c>
      <c r="W56" s="98">
        <v>17</v>
      </c>
      <c r="X56" s="99">
        <v>4</v>
      </c>
      <c r="Y56" s="99">
        <v>8</v>
      </c>
      <c r="Z56" s="99">
        <v>4</v>
      </c>
      <c r="AA56" s="99">
        <v>0</v>
      </c>
      <c r="AB56" s="98">
        <v>1</v>
      </c>
      <c r="AC56">
        <v>167</v>
      </c>
      <c r="AE56" s="124">
        <v>7531.7</v>
      </c>
      <c r="AF56" s="103"/>
      <c r="AG56" s="67"/>
      <c r="AH56" s="67"/>
      <c r="AI56" s="67"/>
    </row>
    <row r="57" spans="1:107" ht="15" customHeight="1" x14ac:dyDescent="0.25">
      <c r="A57" s="17" t="s">
        <v>23</v>
      </c>
      <c r="B57" s="18"/>
      <c r="C57" s="41">
        <v>753804.95454775216</v>
      </c>
      <c r="D57" s="20"/>
      <c r="E57" s="25"/>
      <c r="F57" s="20"/>
      <c r="G57" s="26"/>
      <c r="H57" s="28"/>
      <c r="I57" s="89"/>
      <c r="J57" s="89"/>
      <c r="K57" s="89"/>
      <c r="L57" s="26"/>
      <c r="M57" s="20"/>
      <c r="N57" s="20"/>
      <c r="O57" s="74"/>
      <c r="P57" s="20"/>
      <c r="Q57" s="21" t="s">
        <v>19</v>
      </c>
      <c r="R57" s="46">
        <f>SUM(R55:R56)</f>
        <v>1883307</v>
      </c>
      <c r="S57" s="22"/>
      <c r="T57" s="20"/>
      <c r="U57" s="82"/>
      <c r="V57" s="20"/>
      <c r="W57" s="26"/>
      <c r="X57" s="26"/>
      <c r="AB57" s="67"/>
      <c r="AC57"/>
      <c r="AD57"/>
      <c r="AE57" s="124"/>
      <c r="AF57" s="103"/>
      <c r="AG57" s="67"/>
      <c r="AH57" s="67"/>
      <c r="AI57" s="6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row>
    <row r="58" spans="1:107" ht="15" customHeight="1" collapsed="1" x14ac:dyDescent="0.2">
      <c r="C58" s="9"/>
      <c r="E58" s="25"/>
      <c r="AE58" s="124"/>
    </row>
    <row r="59" spans="1:107" customFormat="1" ht="15" customHeight="1" x14ac:dyDescent="0.25">
      <c r="A59" s="53" t="s">
        <v>33</v>
      </c>
      <c r="B59" s="8"/>
      <c r="C59" s="9"/>
      <c r="D59" s="8"/>
      <c r="E59" s="25"/>
      <c r="F59" s="8"/>
      <c r="G59" s="25"/>
      <c r="H59" s="8"/>
      <c r="I59" s="86"/>
      <c r="J59" s="86"/>
      <c r="K59" s="86"/>
      <c r="L59" s="25"/>
      <c r="M59" s="8"/>
      <c r="N59" s="8"/>
      <c r="O59" s="73"/>
      <c r="P59" s="8"/>
      <c r="Q59" s="8"/>
      <c r="R59" s="47"/>
      <c r="S59" s="8"/>
      <c r="T59" s="8"/>
      <c r="U59" s="77"/>
      <c r="V59" s="8"/>
      <c r="W59" s="25"/>
      <c r="X59" s="25"/>
      <c r="Y59" s="25"/>
      <c r="Z59" s="94"/>
      <c r="AA59" s="94"/>
      <c r="AB59" s="67"/>
      <c r="AE59" s="124"/>
      <c r="AF59" s="103"/>
      <c r="AG59" s="67"/>
      <c r="AH59" s="67"/>
      <c r="AI59" s="67"/>
    </row>
    <row r="60" spans="1:107" s="106" customFormat="1" ht="15" x14ac:dyDescent="0.25">
      <c r="A60" s="8">
        <v>24145</v>
      </c>
      <c r="B60" s="8" t="s">
        <v>233</v>
      </c>
      <c r="C60" s="8" t="s">
        <v>234</v>
      </c>
      <c r="D60" s="8" t="s">
        <v>203</v>
      </c>
      <c r="E60" s="8">
        <v>76102</v>
      </c>
      <c r="F60" s="8" t="s">
        <v>204</v>
      </c>
      <c r="G60" s="8">
        <v>3</v>
      </c>
      <c r="H60" s="8" t="s">
        <v>68</v>
      </c>
      <c r="I60" s="86"/>
      <c r="J60" s="86"/>
      <c r="K60" s="86" t="s">
        <v>190</v>
      </c>
      <c r="L60" s="25"/>
      <c r="M60" s="8" t="s">
        <v>455</v>
      </c>
      <c r="N60" s="47">
        <v>95</v>
      </c>
      <c r="O60" s="73">
        <v>0</v>
      </c>
      <c r="P60" s="47">
        <v>95</v>
      </c>
      <c r="Q60" s="47" t="s">
        <v>78</v>
      </c>
      <c r="R60" s="47">
        <v>2000000</v>
      </c>
      <c r="S60" s="47" t="s">
        <v>235</v>
      </c>
      <c r="T60" s="47" t="s">
        <v>72</v>
      </c>
      <c r="U60" s="77">
        <v>48439123302</v>
      </c>
      <c r="V60" s="77">
        <v>144</v>
      </c>
      <c r="W60" s="98">
        <v>17</v>
      </c>
      <c r="X60" s="99">
        <v>4</v>
      </c>
      <c r="Y60" s="99">
        <v>8</v>
      </c>
      <c r="Z60" s="99">
        <v>4</v>
      </c>
      <c r="AA60" s="99">
        <v>0</v>
      </c>
      <c r="AB60" s="98">
        <v>1</v>
      </c>
      <c r="AC60">
        <v>178</v>
      </c>
      <c r="AD60"/>
      <c r="AE60" s="124">
        <v>10034.06</v>
      </c>
      <c r="AF60" s="111" t="s">
        <v>474</v>
      </c>
      <c r="AG60" s="67" t="s">
        <v>473</v>
      </c>
      <c r="AH60" s="67" t="s">
        <v>473</v>
      </c>
      <c r="AI60" s="67" t="s">
        <v>473</v>
      </c>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1:107" customFormat="1" ht="15" x14ac:dyDescent="0.25">
      <c r="A61" s="8">
        <v>24148</v>
      </c>
      <c r="B61" s="8" t="s">
        <v>242</v>
      </c>
      <c r="C61" s="8" t="s">
        <v>243</v>
      </c>
      <c r="D61" s="8" t="s">
        <v>203</v>
      </c>
      <c r="E61" s="8">
        <v>76110</v>
      </c>
      <c r="F61" s="8" t="s">
        <v>204</v>
      </c>
      <c r="G61" s="8">
        <v>3</v>
      </c>
      <c r="H61" s="8" t="s">
        <v>68</v>
      </c>
      <c r="I61" s="86"/>
      <c r="J61" s="86"/>
      <c r="K61" s="86" t="s">
        <v>190</v>
      </c>
      <c r="L61" s="25" t="s">
        <v>191</v>
      </c>
      <c r="M61" s="8" t="s">
        <v>456</v>
      </c>
      <c r="N61" s="47">
        <v>90</v>
      </c>
      <c r="O61" s="73">
        <v>0</v>
      </c>
      <c r="P61" s="47">
        <v>90</v>
      </c>
      <c r="Q61" s="47" t="s">
        <v>70</v>
      </c>
      <c r="R61" s="47">
        <v>2000000</v>
      </c>
      <c r="S61" s="47" t="s">
        <v>235</v>
      </c>
      <c r="T61" s="47" t="s">
        <v>72</v>
      </c>
      <c r="U61" s="77">
        <v>48439104400</v>
      </c>
      <c r="V61" s="77">
        <v>136</v>
      </c>
      <c r="W61" s="98">
        <v>17</v>
      </c>
      <c r="X61" s="99">
        <v>4</v>
      </c>
      <c r="Y61" s="99">
        <v>8</v>
      </c>
      <c r="Z61" s="99">
        <v>4</v>
      </c>
      <c r="AA61" s="99">
        <v>7</v>
      </c>
      <c r="AB61" s="98">
        <v>1</v>
      </c>
      <c r="AC61">
        <v>177</v>
      </c>
      <c r="AE61" s="124">
        <v>2676.96</v>
      </c>
      <c r="AF61" s="111" t="s">
        <v>474</v>
      </c>
      <c r="AG61" s="67" t="s">
        <v>473</v>
      </c>
      <c r="AH61" s="67" t="s">
        <v>473</v>
      </c>
      <c r="AI61" s="67" t="s">
        <v>473</v>
      </c>
    </row>
    <row r="62" spans="1:107" customFormat="1" ht="15" x14ac:dyDescent="0.25">
      <c r="A62" s="8">
        <v>24165</v>
      </c>
      <c r="B62" s="8" t="s">
        <v>244</v>
      </c>
      <c r="C62" s="8" t="s">
        <v>245</v>
      </c>
      <c r="D62" s="8" t="s">
        <v>210</v>
      </c>
      <c r="E62" s="8">
        <v>75202</v>
      </c>
      <c r="F62" s="8" t="s">
        <v>210</v>
      </c>
      <c r="G62" s="8">
        <v>3</v>
      </c>
      <c r="H62" s="8" t="s">
        <v>68</v>
      </c>
      <c r="I62" s="86"/>
      <c r="J62" s="86"/>
      <c r="K62" s="86" t="s">
        <v>190</v>
      </c>
      <c r="L62" s="25"/>
      <c r="M62" s="8" t="s">
        <v>455</v>
      </c>
      <c r="N62" s="47">
        <v>63</v>
      </c>
      <c r="O62" s="73">
        <v>91</v>
      </c>
      <c r="P62" s="47">
        <v>154</v>
      </c>
      <c r="Q62" s="47" t="s">
        <v>70</v>
      </c>
      <c r="R62" s="47">
        <v>1946789</v>
      </c>
      <c r="S62" s="47" t="s">
        <v>246</v>
      </c>
      <c r="T62" s="47" t="s">
        <v>247</v>
      </c>
      <c r="U62" s="77">
        <v>48113003102</v>
      </c>
      <c r="V62" s="77">
        <v>142</v>
      </c>
      <c r="W62" s="98">
        <v>17</v>
      </c>
      <c r="X62" s="99">
        <v>4</v>
      </c>
      <c r="Y62" s="99">
        <v>8</v>
      </c>
      <c r="Z62" s="99">
        <v>4</v>
      </c>
      <c r="AA62" s="99">
        <v>0</v>
      </c>
      <c r="AB62" s="98">
        <v>0</v>
      </c>
      <c r="AC62">
        <v>175</v>
      </c>
      <c r="AE62" s="124">
        <v>5428.93</v>
      </c>
      <c r="AF62" s="111" t="s">
        <v>474</v>
      </c>
      <c r="AG62" s="67" t="s">
        <v>473</v>
      </c>
      <c r="AH62" s="67" t="s">
        <v>473</v>
      </c>
      <c r="AI62" s="67" t="s">
        <v>473</v>
      </c>
    </row>
    <row r="63" spans="1:107" customFormat="1" ht="15" x14ac:dyDescent="0.25">
      <c r="A63" s="8">
        <v>24147</v>
      </c>
      <c r="B63" s="8" t="s">
        <v>239</v>
      </c>
      <c r="C63" s="8" t="s">
        <v>240</v>
      </c>
      <c r="D63" s="8" t="s">
        <v>203</v>
      </c>
      <c r="E63" s="8">
        <v>76133</v>
      </c>
      <c r="F63" s="8" t="s">
        <v>204</v>
      </c>
      <c r="G63" s="8">
        <v>3</v>
      </c>
      <c r="H63" s="8" t="s">
        <v>68</v>
      </c>
      <c r="I63" s="86"/>
      <c r="J63" s="86"/>
      <c r="K63" s="86" t="s">
        <v>190</v>
      </c>
      <c r="L63" s="25"/>
      <c r="M63" s="8" t="s">
        <v>452</v>
      </c>
      <c r="N63" s="47">
        <v>110</v>
      </c>
      <c r="O63" s="73">
        <v>6</v>
      </c>
      <c r="P63" s="47">
        <v>116</v>
      </c>
      <c r="Q63" s="47" t="s">
        <v>70</v>
      </c>
      <c r="R63" s="47">
        <v>2000000</v>
      </c>
      <c r="S63" s="47" t="s">
        <v>241</v>
      </c>
      <c r="T63" s="47" t="s">
        <v>72</v>
      </c>
      <c r="U63" s="77">
        <v>48439105515</v>
      </c>
      <c r="V63" s="77">
        <v>140</v>
      </c>
      <c r="W63" s="98">
        <v>17</v>
      </c>
      <c r="X63" s="99">
        <v>4</v>
      </c>
      <c r="Y63" s="99">
        <v>8</v>
      </c>
      <c r="Z63" s="99">
        <v>4</v>
      </c>
      <c r="AA63" s="99">
        <v>0</v>
      </c>
      <c r="AB63" s="98">
        <v>1</v>
      </c>
      <c r="AC63">
        <v>174</v>
      </c>
      <c r="AE63" s="124">
        <v>10490.57</v>
      </c>
      <c r="AF63" s="111" t="s">
        <v>474</v>
      </c>
      <c r="AG63" s="67" t="s">
        <v>473</v>
      </c>
      <c r="AH63" s="67" t="s">
        <v>473</v>
      </c>
      <c r="AI63" s="67" t="s">
        <v>473</v>
      </c>
    </row>
    <row r="64" spans="1:107" customFormat="1" ht="15" x14ac:dyDescent="0.25">
      <c r="A64" s="8">
        <v>24171</v>
      </c>
      <c r="B64" s="8" t="s">
        <v>248</v>
      </c>
      <c r="C64" s="8" t="s">
        <v>249</v>
      </c>
      <c r="D64" s="8" t="s">
        <v>250</v>
      </c>
      <c r="E64" s="8">
        <v>76010</v>
      </c>
      <c r="F64" s="8" t="s">
        <v>204</v>
      </c>
      <c r="G64" s="8">
        <v>3</v>
      </c>
      <c r="H64" s="8" t="s">
        <v>68</v>
      </c>
      <c r="I64" s="86"/>
      <c r="J64" s="86"/>
      <c r="K64" s="86" t="s">
        <v>190</v>
      </c>
      <c r="L64" s="25"/>
      <c r="M64" s="8" t="s">
        <v>69</v>
      </c>
      <c r="N64" s="47">
        <v>88</v>
      </c>
      <c r="O64" s="73">
        <v>8</v>
      </c>
      <c r="P64" s="47">
        <v>96</v>
      </c>
      <c r="Q64" s="47" t="s">
        <v>70</v>
      </c>
      <c r="R64" s="47">
        <v>2000000</v>
      </c>
      <c r="S64" s="47" t="s">
        <v>251</v>
      </c>
      <c r="T64" s="47" t="s">
        <v>72</v>
      </c>
      <c r="U64" s="77">
        <v>48439121905</v>
      </c>
      <c r="V64" s="77">
        <v>132</v>
      </c>
      <c r="W64" s="98">
        <v>17</v>
      </c>
      <c r="X64" s="99">
        <v>4</v>
      </c>
      <c r="Y64" s="99">
        <v>8</v>
      </c>
      <c r="Z64" s="99">
        <v>4</v>
      </c>
      <c r="AA64" s="99">
        <v>7</v>
      </c>
      <c r="AB64" s="98">
        <v>1</v>
      </c>
      <c r="AC64">
        <v>173</v>
      </c>
      <c r="AE64" s="124">
        <v>549.96</v>
      </c>
      <c r="AF64" s="111" t="s">
        <v>474</v>
      </c>
      <c r="AG64" s="67" t="s">
        <v>473</v>
      </c>
      <c r="AH64" s="67" t="s">
        <v>473</v>
      </c>
      <c r="AI64" s="67" t="s">
        <v>473</v>
      </c>
    </row>
    <row r="65" spans="1:107" customFormat="1" ht="15" x14ac:dyDescent="0.25">
      <c r="A65" s="8">
        <v>24146</v>
      </c>
      <c r="B65" s="8" t="s">
        <v>236</v>
      </c>
      <c r="C65" s="8" t="s">
        <v>237</v>
      </c>
      <c r="D65" s="8" t="s">
        <v>230</v>
      </c>
      <c r="E65" s="8">
        <v>76210</v>
      </c>
      <c r="F65" s="8" t="s">
        <v>230</v>
      </c>
      <c r="G65" s="8">
        <v>3</v>
      </c>
      <c r="H65" s="8" t="s">
        <v>68</v>
      </c>
      <c r="I65" s="86"/>
      <c r="J65" s="86"/>
      <c r="K65" s="86" t="s">
        <v>191</v>
      </c>
      <c r="L65" s="25"/>
      <c r="M65" s="8" t="s">
        <v>69</v>
      </c>
      <c r="N65" s="47">
        <v>88</v>
      </c>
      <c r="O65" s="73">
        <v>0</v>
      </c>
      <c r="P65" s="47">
        <v>88</v>
      </c>
      <c r="Q65" s="47" t="s">
        <v>70</v>
      </c>
      <c r="R65" s="47">
        <v>2000000</v>
      </c>
      <c r="S65" s="47" t="s">
        <v>238</v>
      </c>
      <c r="T65" s="47" t="s">
        <v>72</v>
      </c>
      <c r="U65" s="77">
        <v>48121021307</v>
      </c>
      <c r="V65" s="77">
        <v>139</v>
      </c>
      <c r="W65" s="98">
        <v>17</v>
      </c>
      <c r="X65" s="99">
        <v>4</v>
      </c>
      <c r="Y65" s="99">
        <v>8</v>
      </c>
      <c r="Z65" s="99">
        <v>4</v>
      </c>
      <c r="AA65" s="99">
        <v>0</v>
      </c>
      <c r="AB65" s="98">
        <v>1</v>
      </c>
      <c r="AC65">
        <v>173</v>
      </c>
      <c r="AE65" s="124">
        <v>1285.45</v>
      </c>
      <c r="AF65" s="111" t="s">
        <v>474</v>
      </c>
      <c r="AG65" s="67" t="s">
        <v>473</v>
      </c>
      <c r="AH65" s="67" t="s">
        <v>473</v>
      </c>
      <c r="AI65" s="67" t="s">
        <v>473</v>
      </c>
    </row>
    <row r="66" spans="1:107" customFormat="1" ht="15" x14ac:dyDescent="0.25">
      <c r="A66" s="8">
        <v>24038</v>
      </c>
      <c r="B66" s="8" t="s">
        <v>218</v>
      </c>
      <c r="C66" s="8" t="s">
        <v>219</v>
      </c>
      <c r="D66" s="8" t="s">
        <v>210</v>
      </c>
      <c r="E66" s="8">
        <v>75236</v>
      </c>
      <c r="F66" s="8" t="s">
        <v>210</v>
      </c>
      <c r="G66" s="8">
        <v>3</v>
      </c>
      <c r="H66" s="8" t="s">
        <v>68</v>
      </c>
      <c r="I66" s="86"/>
      <c r="J66" s="86"/>
      <c r="K66" s="86" t="s">
        <v>190</v>
      </c>
      <c r="L66" s="25"/>
      <c r="M66" s="8" t="s">
        <v>69</v>
      </c>
      <c r="N66" s="47">
        <v>88</v>
      </c>
      <c r="O66" s="73">
        <v>32</v>
      </c>
      <c r="P66" s="47">
        <v>120</v>
      </c>
      <c r="Q66" s="47" t="s">
        <v>78</v>
      </c>
      <c r="R66" s="47">
        <v>2000000</v>
      </c>
      <c r="S66" s="47" t="s">
        <v>217</v>
      </c>
      <c r="T66" s="47" t="s">
        <v>212</v>
      </c>
      <c r="U66" s="77">
        <v>48113010807</v>
      </c>
      <c r="V66" s="77">
        <v>132</v>
      </c>
      <c r="W66" s="98">
        <v>17</v>
      </c>
      <c r="X66" s="99">
        <v>4</v>
      </c>
      <c r="Y66" s="99">
        <v>8</v>
      </c>
      <c r="Z66" s="99">
        <v>4</v>
      </c>
      <c r="AA66" s="99">
        <v>7</v>
      </c>
      <c r="AB66" s="98">
        <v>1</v>
      </c>
      <c r="AC66">
        <v>173</v>
      </c>
      <c r="AE66" s="124">
        <v>2543.0500000000002</v>
      </c>
      <c r="AF66" s="111" t="s">
        <v>474</v>
      </c>
      <c r="AG66" s="67" t="s">
        <v>473</v>
      </c>
      <c r="AH66" s="67" t="s">
        <v>473</v>
      </c>
      <c r="AI66" s="67" t="s">
        <v>473</v>
      </c>
    </row>
    <row r="67" spans="1:107" customFormat="1" ht="15" x14ac:dyDescent="0.25">
      <c r="A67" s="8">
        <v>24030</v>
      </c>
      <c r="B67" s="8" t="s">
        <v>213</v>
      </c>
      <c r="C67" s="8" t="s">
        <v>214</v>
      </c>
      <c r="D67" s="8" t="s">
        <v>209</v>
      </c>
      <c r="E67" s="8">
        <v>75150</v>
      </c>
      <c r="F67" s="8" t="s">
        <v>210</v>
      </c>
      <c r="G67" s="8">
        <v>3</v>
      </c>
      <c r="H67" s="8" t="s">
        <v>68</v>
      </c>
      <c r="I67" s="86"/>
      <c r="J67" s="86"/>
      <c r="K67" s="86" t="s">
        <v>190</v>
      </c>
      <c r="L67" s="25"/>
      <c r="M67" s="8" t="s">
        <v>69</v>
      </c>
      <c r="N67" s="47">
        <v>88</v>
      </c>
      <c r="O67" s="73">
        <v>45</v>
      </c>
      <c r="P67" s="47">
        <v>133</v>
      </c>
      <c r="Q67" s="47" t="s">
        <v>78</v>
      </c>
      <c r="R67" s="47">
        <v>2000000</v>
      </c>
      <c r="S67" s="47" t="s">
        <v>211</v>
      </c>
      <c r="T67" s="47" t="s">
        <v>212</v>
      </c>
      <c r="U67" s="77">
        <v>48113017820</v>
      </c>
      <c r="V67" s="77">
        <v>132</v>
      </c>
      <c r="W67" s="98">
        <v>17</v>
      </c>
      <c r="X67" s="99">
        <v>4</v>
      </c>
      <c r="Y67" s="99">
        <v>8</v>
      </c>
      <c r="Z67" s="99">
        <v>4</v>
      </c>
      <c r="AA67" s="99">
        <v>7</v>
      </c>
      <c r="AB67" s="98">
        <v>1</v>
      </c>
      <c r="AC67">
        <v>173</v>
      </c>
      <c r="AE67" s="124">
        <v>3172.88</v>
      </c>
      <c r="AF67" s="111" t="s">
        <v>474</v>
      </c>
      <c r="AG67" s="67" t="s">
        <v>473</v>
      </c>
      <c r="AH67" s="67" t="s">
        <v>473</v>
      </c>
      <c r="AI67" s="110" t="s">
        <v>473</v>
      </c>
    </row>
    <row r="68" spans="1:107" customFormat="1" ht="15" x14ac:dyDescent="0.25">
      <c r="A68" s="8">
        <v>24134</v>
      </c>
      <c r="B68" s="8" t="s">
        <v>227</v>
      </c>
      <c r="C68" s="8" t="s">
        <v>228</v>
      </c>
      <c r="D68" s="8" t="s">
        <v>229</v>
      </c>
      <c r="E68" s="8">
        <v>75077</v>
      </c>
      <c r="F68" s="8" t="s">
        <v>230</v>
      </c>
      <c r="G68" s="8">
        <v>3</v>
      </c>
      <c r="H68" s="8" t="s">
        <v>68</v>
      </c>
      <c r="I68" s="86"/>
      <c r="J68" s="86"/>
      <c r="K68" s="86" t="s">
        <v>190</v>
      </c>
      <c r="L68" s="25"/>
      <c r="M68" s="8" t="s">
        <v>69</v>
      </c>
      <c r="N68" s="47">
        <v>92</v>
      </c>
      <c r="O68" s="73">
        <v>0</v>
      </c>
      <c r="P68" s="47">
        <v>92</v>
      </c>
      <c r="Q68" s="47" t="s">
        <v>78</v>
      </c>
      <c r="R68" s="47">
        <v>2000000</v>
      </c>
      <c r="S68" s="47" t="s">
        <v>231</v>
      </c>
      <c r="T68" s="47" t="s">
        <v>232</v>
      </c>
      <c r="U68" s="77">
        <v>48121021715</v>
      </c>
      <c r="V68" s="77">
        <v>139</v>
      </c>
      <c r="W68" s="98">
        <v>17</v>
      </c>
      <c r="X68" s="99">
        <v>4</v>
      </c>
      <c r="Y68" s="99">
        <v>8</v>
      </c>
      <c r="Z68" s="99">
        <v>4</v>
      </c>
      <c r="AA68" s="99">
        <v>0</v>
      </c>
      <c r="AB68" s="98">
        <v>1</v>
      </c>
      <c r="AC68">
        <v>173</v>
      </c>
      <c r="AE68" s="124">
        <v>4615.05</v>
      </c>
      <c r="AF68" s="111" t="s">
        <v>474</v>
      </c>
      <c r="AG68" s="67" t="s">
        <v>473</v>
      </c>
      <c r="AH68" s="67" t="s">
        <v>473</v>
      </c>
      <c r="AI68" s="110" t="s">
        <v>473</v>
      </c>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row>
    <row r="69" spans="1:107" s="106" customFormat="1" ht="15" x14ac:dyDescent="0.25">
      <c r="A69" s="8">
        <v>24023</v>
      </c>
      <c r="B69" s="8" t="s">
        <v>207</v>
      </c>
      <c r="C69" s="8" t="s">
        <v>208</v>
      </c>
      <c r="D69" s="8" t="s">
        <v>209</v>
      </c>
      <c r="E69" s="8">
        <v>75149</v>
      </c>
      <c r="F69" s="8" t="s">
        <v>210</v>
      </c>
      <c r="G69" s="8">
        <v>3</v>
      </c>
      <c r="H69" s="8" t="s">
        <v>68</v>
      </c>
      <c r="I69" s="86"/>
      <c r="J69" s="86"/>
      <c r="K69" s="86" t="s">
        <v>190</v>
      </c>
      <c r="L69" s="25"/>
      <c r="M69" s="8" t="s">
        <v>69</v>
      </c>
      <c r="N69" s="47">
        <v>88</v>
      </c>
      <c r="O69" s="73">
        <v>23</v>
      </c>
      <c r="P69" s="47">
        <v>111</v>
      </c>
      <c r="Q69" s="47" t="s">
        <v>70</v>
      </c>
      <c r="R69" s="47">
        <v>2000000</v>
      </c>
      <c r="S69" s="47" t="s">
        <v>211</v>
      </c>
      <c r="T69" s="47" t="s">
        <v>212</v>
      </c>
      <c r="U69" s="77">
        <v>48113017500</v>
      </c>
      <c r="V69" s="77">
        <v>132</v>
      </c>
      <c r="W69" s="98">
        <v>17</v>
      </c>
      <c r="X69" s="99">
        <v>4</v>
      </c>
      <c r="Y69" s="99">
        <v>8</v>
      </c>
      <c r="Z69" s="99">
        <v>4</v>
      </c>
      <c r="AA69" s="99">
        <v>7</v>
      </c>
      <c r="AB69" s="98">
        <v>1</v>
      </c>
      <c r="AC69">
        <v>173</v>
      </c>
      <c r="AD69"/>
      <c r="AE69" s="124">
        <v>6103.67</v>
      </c>
      <c r="AF69" s="111" t="s">
        <v>474</v>
      </c>
      <c r="AG69" s="110" t="s">
        <v>484</v>
      </c>
      <c r="AH69" s="67" t="s">
        <v>473</v>
      </c>
      <c r="AI69" s="110" t="s">
        <v>475</v>
      </c>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row>
    <row r="70" spans="1:107" customFormat="1" ht="15" x14ac:dyDescent="0.25">
      <c r="A70" s="8">
        <v>24036</v>
      </c>
      <c r="B70" s="8" t="s">
        <v>215</v>
      </c>
      <c r="C70" s="8" t="s">
        <v>216</v>
      </c>
      <c r="D70" s="8" t="s">
        <v>209</v>
      </c>
      <c r="E70" s="8">
        <v>75150</v>
      </c>
      <c r="F70" s="8" t="s">
        <v>210</v>
      </c>
      <c r="G70" s="8">
        <v>3</v>
      </c>
      <c r="H70" s="8" t="s">
        <v>68</v>
      </c>
      <c r="I70" s="86"/>
      <c r="J70" s="86"/>
      <c r="K70" s="86" t="s">
        <v>190</v>
      </c>
      <c r="L70" s="25"/>
      <c r="M70" s="8" t="s">
        <v>69</v>
      </c>
      <c r="N70" s="47">
        <v>88</v>
      </c>
      <c r="O70" s="73">
        <v>2</v>
      </c>
      <c r="P70" s="47">
        <v>90</v>
      </c>
      <c r="Q70" s="47" t="s">
        <v>78</v>
      </c>
      <c r="R70" s="47">
        <v>2000000</v>
      </c>
      <c r="S70" s="47" t="s">
        <v>217</v>
      </c>
      <c r="T70" s="47" t="s">
        <v>212</v>
      </c>
      <c r="U70" s="77">
        <v>48113017808</v>
      </c>
      <c r="V70" s="77">
        <v>139</v>
      </c>
      <c r="W70" s="98">
        <v>17</v>
      </c>
      <c r="X70" s="99">
        <v>4</v>
      </c>
      <c r="Y70" s="99">
        <v>8</v>
      </c>
      <c r="Z70" s="99">
        <v>4</v>
      </c>
      <c r="AA70" s="99">
        <v>0</v>
      </c>
      <c r="AB70" s="98">
        <v>1</v>
      </c>
      <c r="AC70">
        <v>173</v>
      </c>
      <c r="AE70" s="124">
        <v>6240.4</v>
      </c>
      <c r="AF70" s="103"/>
      <c r="AG70" s="67"/>
      <c r="AH70" s="67"/>
      <c r="AI70" s="67"/>
    </row>
    <row r="71" spans="1:107" customFormat="1" ht="15" x14ac:dyDescent="0.25">
      <c r="A71" s="8">
        <v>24199</v>
      </c>
      <c r="B71" s="8" t="s">
        <v>252</v>
      </c>
      <c r="C71" s="8" t="s">
        <v>253</v>
      </c>
      <c r="D71" s="8" t="s">
        <v>230</v>
      </c>
      <c r="E71" s="8">
        <v>76201</v>
      </c>
      <c r="F71" s="8" t="s">
        <v>230</v>
      </c>
      <c r="G71" s="8">
        <v>3</v>
      </c>
      <c r="H71" s="8" t="s">
        <v>68</v>
      </c>
      <c r="I71" s="86"/>
      <c r="J71" s="86"/>
      <c r="K71" s="86" t="s">
        <v>190</v>
      </c>
      <c r="L71" s="25"/>
      <c r="M71" s="8" t="s">
        <v>69</v>
      </c>
      <c r="N71" s="47">
        <v>88</v>
      </c>
      <c r="O71" s="73">
        <v>0</v>
      </c>
      <c r="P71" s="47">
        <v>88</v>
      </c>
      <c r="Q71" s="47" t="s">
        <v>78</v>
      </c>
      <c r="R71" s="47">
        <v>2000000</v>
      </c>
      <c r="S71" s="47" t="s">
        <v>254</v>
      </c>
      <c r="T71" s="47" t="s">
        <v>255</v>
      </c>
      <c r="U71" s="77">
        <v>48121020402</v>
      </c>
      <c r="V71" s="77">
        <v>139</v>
      </c>
      <c r="W71" s="98">
        <v>17</v>
      </c>
      <c r="X71" s="99">
        <v>4</v>
      </c>
      <c r="Y71" s="99">
        <v>8</v>
      </c>
      <c r="Z71" s="99">
        <v>4</v>
      </c>
      <c r="AA71" s="99">
        <v>0</v>
      </c>
      <c r="AB71" s="98">
        <v>1</v>
      </c>
      <c r="AC71">
        <v>173</v>
      </c>
      <c r="AE71" s="124">
        <v>6586.58</v>
      </c>
      <c r="AF71" s="103"/>
      <c r="AG71" s="67"/>
      <c r="AH71" s="67"/>
      <c r="AI71" s="67"/>
    </row>
    <row r="72" spans="1:107" customFormat="1" ht="15" x14ac:dyDescent="0.25">
      <c r="A72" s="8">
        <v>24107</v>
      </c>
      <c r="B72" s="8" t="s">
        <v>223</v>
      </c>
      <c r="C72" s="8" t="s">
        <v>224</v>
      </c>
      <c r="D72" s="8" t="s">
        <v>203</v>
      </c>
      <c r="E72" s="8">
        <v>76119</v>
      </c>
      <c r="F72" s="8" t="s">
        <v>204</v>
      </c>
      <c r="G72" s="8">
        <v>3</v>
      </c>
      <c r="H72" s="8" t="s">
        <v>68</v>
      </c>
      <c r="I72" s="86"/>
      <c r="J72" s="86"/>
      <c r="K72" s="86" t="s">
        <v>191</v>
      </c>
      <c r="L72" s="25"/>
      <c r="M72" s="8" t="s">
        <v>69</v>
      </c>
      <c r="N72" s="47">
        <v>88</v>
      </c>
      <c r="O72" s="73">
        <v>0</v>
      </c>
      <c r="P72" s="47">
        <v>88</v>
      </c>
      <c r="Q72" s="47" t="s">
        <v>70</v>
      </c>
      <c r="R72" s="47">
        <v>2000000</v>
      </c>
      <c r="S72" s="47" t="s">
        <v>225</v>
      </c>
      <c r="T72" s="47" t="s">
        <v>226</v>
      </c>
      <c r="U72" s="77">
        <v>48439106102</v>
      </c>
      <c r="V72" s="77">
        <v>132</v>
      </c>
      <c r="W72" s="98">
        <v>17</v>
      </c>
      <c r="X72" s="99">
        <v>4</v>
      </c>
      <c r="Y72" s="99">
        <v>8</v>
      </c>
      <c r="Z72" s="99">
        <v>4</v>
      </c>
      <c r="AA72" s="99">
        <v>7</v>
      </c>
      <c r="AB72" s="98">
        <v>1</v>
      </c>
      <c r="AC72">
        <v>173</v>
      </c>
      <c r="AE72" s="124">
        <v>15574.3</v>
      </c>
      <c r="AF72" s="103"/>
      <c r="AG72" s="67"/>
      <c r="AH72" s="67"/>
      <c r="AI72" s="67"/>
    </row>
    <row r="73" spans="1:107" customFormat="1" ht="15" x14ac:dyDescent="0.25">
      <c r="A73" s="8">
        <v>24010</v>
      </c>
      <c r="B73" s="8" t="s">
        <v>201</v>
      </c>
      <c r="C73" s="8" t="s">
        <v>202</v>
      </c>
      <c r="D73" s="8" t="s">
        <v>203</v>
      </c>
      <c r="E73" s="8">
        <v>76105</v>
      </c>
      <c r="F73" s="8" t="s">
        <v>204</v>
      </c>
      <c r="G73" s="8">
        <v>3</v>
      </c>
      <c r="H73" s="8" t="s">
        <v>68</v>
      </c>
      <c r="I73" s="86"/>
      <c r="J73" s="86"/>
      <c r="K73" s="86" t="s">
        <v>191</v>
      </c>
      <c r="L73" s="25"/>
      <c r="M73" s="8" t="s">
        <v>69</v>
      </c>
      <c r="N73" s="47">
        <v>54</v>
      </c>
      <c r="O73" s="73">
        <v>24</v>
      </c>
      <c r="P73" s="47">
        <v>78</v>
      </c>
      <c r="Q73" s="47" t="s">
        <v>70</v>
      </c>
      <c r="R73" s="47">
        <v>2000000</v>
      </c>
      <c r="S73" s="47" t="s">
        <v>205</v>
      </c>
      <c r="T73" s="47" t="s">
        <v>206</v>
      </c>
      <c r="U73" s="77">
        <v>48439103601</v>
      </c>
      <c r="V73" s="77">
        <v>121</v>
      </c>
      <c r="W73" s="98">
        <v>17</v>
      </c>
      <c r="X73" s="99">
        <v>4</v>
      </c>
      <c r="Y73" s="99">
        <v>8</v>
      </c>
      <c r="Z73" s="99">
        <v>4</v>
      </c>
      <c r="AA73" s="99">
        <v>7</v>
      </c>
      <c r="AB73" s="98">
        <v>0</v>
      </c>
      <c r="AC73">
        <v>161</v>
      </c>
      <c r="AE73" s="124">
        <v>9014.24</v>
      </c>
      <c r="AF73" s="111" t="s">
        <v>472</v>
      </c>
      <c r="AG73" s="67" t="s">
        <v>473</v>
      </c>
      <c r="AH73" s="67" t="s">
        <v>473</v>
      </c>
      <c r="AI73" s="67" t="s">
        <v>473</v>
      </c>
    </row>
    <row r="74" spans="1:107" customFormat="1" ht="15" x14ac:dyDescent="0.25">
      <c r="A74" s="8">
        <v>24040</v>
      </c>
      <c r="B74" s="8" t="s">
        <v>220</v>
      </c>
      <c r="C74" s="8" t="s">
        <v>221</v>
      </c>
      <c r="D74" s="8" t="s">
        <v>222</v>
      </c>
      <c r="E74" s="8">
        <v>75063</v>
      </c>
      <c r="F74" s="8" t="s">
        <v>210</v>
      </c>
      <c r="G74" s="8">
        <v>3</v>
      </c>
      <c r="H74" s="8" t="s">
        <v>68</v>
      </c>
      <c r="I74" s="86"/>
      <c r="J74" s="86"/>
      <c r="K74" s="86" t="s">
        <v>190</v>
      </c>
      <c r="L74" s="25"/>
      <c r="M74" s="8" t="s">
        <v>69</v>
      </c>
      <c r="N74" s="47">
        <v>88</v>
      </c>
      <c r="O74" s="73">
        <v>2</v>
      </c>
      <c r="P74" s="47">
        <v>90</v>
      </c>
      <c r="Q74" s="47" t="s">
        <v>70</v>
      </c>
      <c r="R74" s="47">
        <v>2000000</v>
      </c>
      <c r="S74" s="47" t="s">
        <v>217</v>
      </c>
      <c r="T74" s="47" t="s">
        <v>212</v>
      </c>
      <c r="U74" s="77">
        <v>48113014150</v>
      </c>
      <c r="V74" s="77">
        <v>138</v>
      </c>
      <c r="W74" s="98">
        <v>0</v>
      </c>
      <c r="X74" s="99">
        <v>4</v>
      </c>
      <c r="Y74" s="99">
        <v>8</v>
      </c>
      <c r="Z74" s="99">
        <v>4</v>
      </c>
      <c r="AA74" s="99">
        <v>0</v>
      </c>
      <c r="AB74" s="98">
        <v>1</v>
      </c>
      <c r="AC74">
        <v>155</v>
      </c>
      <c r="AE74" s="124">
        <v>2870.92</v>
      </c>
      <c r="AF74" s="103"/>
      <c r="AG74" s="67"/>
      <c r="AH74" s="67"/>
      <c r="AI74" s="67"/>
    </row>
    <row r="75" spans="1:107" s="9" customFormat="1" ht="15" customHeight="1" x14ac:dyDescent="0.25">
      <c r="A75" s="35" t="s">
        <v>23</v>
      </c>
      <c r="B75" s="36"/>
      <c r="C75" s="42">
        <v>23887222.789711494</v>
      </c>
      <c r="D75" s="50"/>
      <c r="E75" s="25"/>
      <c r="F75" s="22"/>
      <c r="G75" s="26"/>
      <c r="H75" s="37"/>
      <c r="I75" s="89"/>
      <c r="J75" s="89"/>
      <c r="K75" s="89"/>
      <c r="L75" s="26"/>
      <c r="M75" s="22"/>
      <c r="N75" s="22"/>
      <c r="O75" s="74"/>
      <c r="P75" s="22"/>
      <c r="Q75" s="38" t="s">
        <v>19</v>
      </c>
      <c r="R75" s="48">
        <f>SUM(R60:R74)</f>
        <v>29946789</v>
      </c>
      <c r="S75" s="22"/>
      <c r="T75" s="22"/>
      <c r="U75" s="84"/>
      <c r="V75" s="22"/>
      <c r="W75" s="26"/>
      <c r="X75" s="26"/>
      <c r="Y75" s="25"/>
      <c r="Z75" s="94"/>
      <c r="AA75" s="94"/>
      <c r="AB75" s="67"/>
      <c r="AC75" s="39"/>
      <c r="AD75" s="39"/>
      <c r="AE75" s="124"/>
      <c r="AF75" s="103"/>
      <c r="AG75" s="67"/>
      <c r="AH75" s="67"/>
      <c r="AI75" s="67"/>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row>
    <row r="76" spans="1:107" s="9" customFormat="1" ht="15" customHeight="1" x14ac:dyDescent="0.25">
      <c r="A76" s="35"/>
      <c r="B76" s="35" t="s">
        <v>464</v>
      </c>
      <c r="C76" s="42">
        <f>C75*0.4233</f>
        <v>10111461.406884875</v>
      </c>
      <c r="D76" s="50"/>
      <c r="E76" s="25"/>
      <c r="F76" s="22"/>
      <c r="G76" s="26"/>
      <c r="H76" s="37"/>
      <c r="I76" s="89"/>
      <c r="J76" s="89"/>
      <c r="K76" s="89"/>
      <c r="L76" s="26"/>
      <c r="M76" s="22"/>
      <c r="N76" s="22"/>
      <c r="O76" s="74"/>
      <c r="P76" s="22"/>
      <c r="Q76" s="38"/>
      <c r="R76" s="48"/>
      <c r="S76" s="22"/>
      <c r="T76" s="22"/>
      <c r="U76" s="84"/>
      <c r="V76" s="22"/>
      <c r="W76" s="26"/>
      <c r="X76" s="26"/>
      <c r="Y76" s="25"/>
      <c r="Z76" s="94"/>
      <c r="AA76" s="94"/>
      <c r="AB76" s="67"/>
      <c r="AC76" s="39"/>
      <c r="AD76" s="39"/>
      <c r="AE76" s="124"/>
      <c r="AF76" s="103"/>
      <c r="AG76" s="67"/>
      <c r="AH76" s="67"/>
      <c r="AI76" s="67"/>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1:107" ht="15" customHeight="1" collapsed="1" x14ac:dyDescent="0.2">
      <c r="C77" s="9"/>
      <c r="E77" s="25"/>
      <c r="AE77" s="124"/>
    </row>
    <row r="78" spans="1:107" customFormat="1" ht="15" customHeight="1" x14ac:dyDescent="0.25">
      <c r="A78" s="52" t="s">
        <v>34</v>
      </c>
      <c r="B78" s="8"/>
      <c r="C78" s="9"/>
      <c r="D78" s="8"/>
      <c r="E78" s="25"/>
      <c r="F78" s="8"/>
      <c r="G78" s="25"/>
      <c r="H78" s="8"/>
      <c r="I78" s="86"/>
      <c r="J78" s="86"/>
      <c r="K78" s="86"/>
      <c r="L78" s="25"/>
      <c r="M78" s="8"/>
      <c r="N78" s="8"/>
      <c r="O78" s="73"/>
      <c r="P78" s="8"/>
      <c r="Q78" s="8"/>
      <c r="R78" s="47"/>
      <c r="S78" s="8"/>
      <c r="T78" s="8"/>
      <c r="U78" s="77"/>
      <c r="V78" s="8"/>
      <c r="W78" s="25"/>
      <c r="X78" s="25"/>
      <c r="Y78" s="25"/>
      <c r="Z78" s="94"/>
      <c r="AA78" s="94"/>
      <c r="AB78" s="67"/>
      <c r="AE78" s="124"/>
      <c r="AF78" s="103"/>
      <c r="AG78" s="67"/>
      <c r="AH78" s="67"/>
      <c r="AI78" s="67"/>
    </row>
    <row r="79" spans="1:107" customFormat="1" ht="15" x14ac:dyDescent="0.25">
      <c r="A79" s="8">
        <v>24215</v>
      </c>
      <c r="B79" s="8" t="s">
        <v>268</v>
      </c>
      <c r="C79" s="8" t="s">
        <v>269</v>
      </c>
      <c r="D79" s="8" t="s">
        <v>270</v>
      </c>
      <c r="E79" s="8">
        <v>75751</v>
      </c>
      <c r="F79" s="8" t="s">
        <v>105</v>
      </c>
      <c r="G79" s="8">
        <v>4</v>
      </c>
      <c r="H79" s="8" t="s">
        <v>84</v>
      </c>
      <c r="I79" s="86"/>
      <c r="J79" s="86"/>
      <c r="K79" s="86" t="s">
        <v>190</v>
      </c>
      <c r="L79" s="25"/>
      <c r="M79" s="8" t="s">
        <v>69</v>
      </c>
      <c r="N79" s="47">
        <v>57</v>
      </c>
      <c r="O79" s="73">
        <v>0</v>
      </c>
      <c r="P79" s="47">
        <v>57</v>
      </c>
      <c r="Q79" s="47" t="s">
        <v>78</v>
      </c>
      <c r="R79" s="47">
        <v>1262000</v>
      </c>
      <c r="S79" s="47" t="s">
        <v>271</v>
      </c>
      <c r="T79" s="47" t="s">
        <v>72</v>
      </c>
      <c r="U79" s="77">
        <v>48213951201</v>
      </c>
      <c r="V79" s="77">
        <v>139</v>
      </c>
      <c r="W79" s="98">
        <v>17</v>
      </c>
      <c r="X79" s="99">
        <v>4</v>
      </c>
      <c r="Y79" s="99">
        <v>8</v>
      </c>
      <c r="Z79" s="99">
        <v>4</v>
      </c>
      <c r="AA79" s="99">
        <v>0</v>
      </c>
      <c r="AB79" s="98">
        <v>1</v>
      </c>
      <c r="AC79">
        <v>173</v>
      </c>
      <c r="AE79" s="124">
        <v>4068.57</v>
      </c>
      <c r="AF79" s="111" t="s">
        <v>472</v>
      </c>
      <c r="AG79" s="67" t="s">
        <v>473</v>
      </c>
      <c r="AH79" s="67" t="s">
        <v>473</v>
      </c>
      <c r="AI79" s="67" t="s">
        <v>473</v>
      </c>
    </row>
    <row r="80" spans="1:107" customFormat="1" ht="15" x14ac:dyDescent="0.25">
      <c r="A80" s="8">
        <v>24103</v>
      </c>
      <c r="B80" s="8" t="s">
        <v>262</v>
      </c>
      <c r="C80" s="8" t="s">
        <v>263</v>
      </c>
      <c r="D80" s="8" t="s">
        <v>264</v>
      </c>
      <c r="E80" s="8">
        <v>75455</v>
      </c>
      <c r="F80" s="8" t="s">
        <v>265</v>
      </c>
      <c r="G80" s="8">
        <v>4</v>
      </c>
      <c r="H80" s="8" t="s">
        <v>84</v>
      </c>
      <c r="I80" s="86"/>
      <c r="J80" s="86"/>
      <c r="K80" s="86" t="s">
        <v>190</v>
      </c>
      <c r="L80" s="25"/>
      <c r="M80" s="8" t="s">
        <v>69</v>
      </c>
      <c r="N80" s="47">
        <v>60</v>
      </c>
      <c r="O80" s="73">
        <v>0</v>
      </c>
      <c r="P80" s="47">
        <v>60</v>
      </c>
      <c r="Q80" s="47" t="s">
        <v>70</v>
      </c>
      <c r="R80" s="47">
        <v>1598863</v>
      </c>
      <c r="S80" s="47" t="s">
        <v>266</v>
      </c>
      <c r="T80" s="47" t="s">
        <v>267</v>
      </c>
      <c r="U80" s="77">
        <v>48449950600</v>
      </c>
      <c r="V80" s="77">
        <v>138</v>
      </c>
      <c r="W80" s="98">
        <v>17</v>
      </c>
      <c r="X80" s="99">
        <v>4</v>
      </c>
      <c r="Y80" s="99">
        <v>8</v>
      </c>
      <c r="Z80" s="99">
        <v>4</v>
      </c>
      <c r="AA80" s="99">
        <v>0</v>
      </c>
      <c r="AB80" s="98">
        <v>1</v>
      </c>
      <c r="AC80">
        <v>172</v>
      </c>
      <c r="AE80" s="124">
        <v>10825.64</v>
      </c>
      <c r="AF80" s="111"/>
      <c r="AG80" s="67"/>
      <c r="AH80" s="67"/>
      <c r="AI80" s="67"/>
    </row>
    <row r="81" spans="1:107" customFormat="1" ht="15" x14ac:dyDescent="0.25">
      <c r="A81" s="8">
        <v>24048</v>
      </c>
      <c r="B81" s="8" t="s">
        <v>256</v>
      </c>
      <c r="C81" s="8" t="s">
        <v>257</v>
      </c>
      <c r="D81" s="8" t="s">
        <v>258</v>
      </c>
      <c r="E81" s="8">
        <v>75662</v>
      </c>
      <c r="F81" s="8" t="s">
        <v>259</v>
      </c>
      <c r="G81" s="8">
        <v>4</v>
      </c>
      <c r="H81" s="8" t="s">
        <v>84</v>
      </c>
      <c r="I81" s="86"/>
      <c r="J81" s="86"/>
      <c r="K81" s="86" t="s">
        <v>190</v>
      </c>
      <c r="L81" s="25"/>
      <c r="M81" s="8" t="s">
        <v>69</v>
      </c>
      <c r="N81" s="47">
        <v>59</v>
      </c>
      <c r="O81" s="73">
        <v>0</v>
      </c>
      <c r="P81" s="47">
        <v>59</v>
      </c>
      <c r="Q81" s="47" t="s">
        <v>78</v>
      </c>
      <c r="R81" s="47">
        <v>1562863</v>
      </c>
      <c r="S81" s="47" t="s">
        <v>260</v>
      </c>
      <c r="T81" s="47" t="s">
        <v>261</v>
      </c>
      <c r="U81" s="77">
        <v>48183010600</v>
      </c>
      <c r="V81" s="77">
        <v>138</v>
      </c>
      <c r="W81" s="98">
        <v>0</v>
      </c>
      <c r="X81" s="99">
        <v>4</v>
      </c>
      <c r="Y81" s="99">
        <v>8</v>
      </c>
      <c r="Z81" s="99">
        <v>4</v>
      </c>
      <c r="AA81" s="99">
        <v>0</v>
      </c>
      <c r="AB81" s="98">
        <v>1</v>
      </c>
      <c r="AC81">
        <v>155</v>
      </c>
      <c r="AE81" s="124">
        <v>4357.84</v>
      </c>
      <c r="AF81" s="103"/>
      <c r="AG81" s="67"/>
      <c r="AH81" s="67"/>
      <c r="AI81" s="67"/>
    </row>
    <row r="82" spans="1:107" ht="15" customHeight="1" x14ac:dyDescent="0.25">
      <c r="A82" s="17" t="s">
        <v>23</v>
      </c>
      <c r="B82" s="18"/>
      <c r="C82" s="41">
        <v>1676366.0779386815</v>
      </c>
      <c r="D82" s="20"/>
      <c r="E82" s="25"/>
      <c r="F82" s="20"/>
      <c r="G82" s="26"/>
      <c r="H82" s="28"/>
      <c r="I82" s="89"/>
      <c r="J82" s="89"/>
      <c r="K82" s="89"/>
      <c r="M82" s="20"/>
      <c r="N82" s="20"/>
      <c r="O82" s="74"/>
      <c r="P82" s="20"/>
      <c r="Q82" s="21" t="s">
        <v>19</v>
      </c>
      <c r="R82" s="46">
        <f>SUM(R79:R81)</f>
        <v>4423726</v>
      </c>
      <c r="S82" s="22"/>
      <c r="T82" s="20"/>
      <c r="U82" s="82"/>
      <c r="V82" s="20"/>
      <c r="W82" s="26"/>
      <c r="X82" s="26"/>
      <c r="AB82" s="67"/>
      <c r="AC82"/>
      <c r="AD82"/>
      <c r="AE82" s="124"/>
      <c r="AF82" s="103"/>
      <c r="AG82" s="67"/>
      <c r="AH82" s="67"/>
      <c r="AI82" s="67"/>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row>
    <row r="83" spans="1:107" ht="15" customHeight="1" collapsed="1" x14ac:dyDescent="0.2">
      <c r="C83" s="9"/>
      <c r="E83" s="25"/>
      <c r="AE83" s="124"/>
    </row>
    <row r="84" spans="1:107" customFormat="1" ht="15" customHeight="1" x14ac:dyDescent="0.25">
      <c r="A84" s="52" t="s">
        <v>35</v>
      </c>
      <c r="B84" s="8"/>
      <c r="C84" s="9"/>
      <c r="D84" s="8"/>
      <c r="E84" s="25"/>
      <c r="F84" s="8"/>
      <c r="G84" s="25"/>
      <c r="H84" s="8"/>
      <c r="I84" s="86"/>
      <c r="J84" s="86"/>
      <c r="K84" s="86"/>
      <c r="L84" s="25"/>
      <c r="M84" s="8"/>
      <c r="N84" s="8"/>
      <c r="O84" s="73"/>
      <c r="P84" s="8"/>
      <c r="Q84" s="8"/>
      <c r="R84" s="47"/>
      <c r="S84" s="8"/>
      <c r="T84" s="8"/>
      <c r="U84" s="77"/>
      <c r="V84" s="8"/>
      <c r="W84" s="25"/>
      <c r="X84" s="25"/>
      <c r="Y84" s="25"/>
      <c r="Z84" s="94"/>
      <c r="AA84" s="94"/>
      <c r="AB84" s="67"/>
      <c r="AE84" s="124"/>
      <c r="AF84" s="103"/>
      <c r="AG84" s="67"/>
      <c r="AH84" s="67"/>
      <c r="AI84" s="67"/>
    </row>
    <row r="85" spans="1:107" customFormat="1" ht="15" x14ac:dyDescent="0.25">
      <c r="A85" s="8">
        <v>24136</v>
      </c>
      <c r="B85" s="8" t="s">
        <v>276</v>
      </c>
      <c r="C85" s="8" t="s">
        <v>277</v>
      </c>
      <c r="D85" s="8" t="s">
        <v>274</v>
      </c>
      <c r="E85" s="8">
        <v>75702</v>
      </c>
      <c r="F85" s="8" t="s">
        <v>275</v>
      </c>
      <c r="G85" s="8">
        <v>4</v>
      </c>
      <c r="H85" s="8" t="s">
        <v>68</v>
      </c>
      <c r="I85" s="86"/>
      <c r="J85" s="86"/>
      <c r="K85" s="86" t="s">
        <v>190</v>
      </c>
      <c r="L85" s="25"/>
      <c r="M85" s="8" t="s">
        <v>452</v>
      </c>
      <c r="N85" s="47">
        <v>88</v>
      </c>
      <c r="O85" s="73">
        <v>0</v>
      </c>
      <c r="P85" s="47">
        <v>88</v>
      </c>
      <c r="Q85" s="47" t="s">
        <v>70</v>
      </c>
      <c r="R85" s="47">
        <v>1851712</v>
      </c>
      <c r="S85" s="47" t="s">
        <v>278</v>
      </c>
      <c r="T85" s="47" t="s">
        <v>279</v>
      </c>
      <c r="U85" s="77">
        <v>48423000500</v>
      </c>
      <c r="V85" s="77">
        <v>134</v>
      </c>
      <c r="W85" s="98">
        <v>17</v>
      </c>
      <c r="X85" s="99">
        <v>4</v>
      </c>
      <c r="Y85" s="99">
        <v>8</v>
      </c>
      <c r="Z85" s="99">
        <v>4</v>
      </c>
      <c r="AA85" s="99">
        <v>7</v>
      </c>
      <c r="AB85" s="98">
        <v>1</v>
      </c>
      <c r="AC85">
        <v>175</v>
      </c>
      <c r="AE85" s="124">
        <v>3539.19</v>
      </c>
      <c r="AF85" s="111" t="s">
        <v>474</v>
      </c>
      <c r="AG85" s="67" t="s">
        <v>473</v>
      </c>
      <c r="AH85" s="67" t="s">
        <v>473</v>
      </c>
      <c r="AI85" s="110" t="s">
        <v>473</v>
      </c>
    </row>
    <row r="86" spans="1:107" customFormat="1" ht="15" x14ac:dyDescent="0.25">
      <c r="A86" s="8">
        <v>24216</v>
      </c>
      <c r="B86" s="8" t="s">
        <v>280</v>
      </c>
      <c r="C86" s="8" t="s">
        <v>281</v>
      </c>
      <c r="D86" s="8" t="s">
        <v>282</v>
      </c>
      <c r="E86" s="8">
        <v>75604</v>
      </c>
      <c r="F86" s="8" t="s">
        <v>259</v>
      </c>
      <c r="G86" s="8">
        <v>4</v>
      </c>
      <c r="H86" s="8" t="s">
        <v>68</v>
      </c>
      <c r="I86" s="86"/>
      <c r="J86" s="86"/>
      <c r="K86" s="86" t="s">
        <v>190</v>
      </c>
      <c r="L86" s="25"/>
      <c r="M86" s="8" t="s">
        <v>69</v>
      </c>
      <c r="N86" s="47">
        <v>84</v>
      </c>
      <c r="O86" s="73">
        <v>0</v>
      </c>
      <c r="P86" s="47">
        <v>84</v>
      </c>
      <c r="Q86" s="47" t="s">
        <v>78</v>
      </c>
      <c r="R86" s="47">
        <v>1851711</v>
      </c>
      <c r="S86" s="47" t="s">
        <v>271</v>
      </c>
      <c r="T86" s="47" t="s">
        <v>72</v>
      </c>
      <c r="U86" s="77">
        <v>48183000601</v>
      </c>
      <c r="V86" s="77">
        <v>138</v>
      </c>
      <c r="W86" s="98">
        <v>17</v>
      </c>
      <c r="X86" s="99">
        <v>4</v>
      </c>
      <c r="Y86" s="99">
        <v>8</v>
      </c>
      <c r="Z86" s="99">
        <v>4</v>
      </c>
      <c r="AA86" s="99">
        <v>0</v>
      </c>
      <c r="AB86" s="98">
        <v>1</v>
      </c>
      <c r="AC86">
        <v>172</v>
      </c>
      <c r="AE86" s="124">
        <v>6793.93</v>
      </c>
      <c r="AF86" s="103"/>
      <c r="AG86" s="67"/>
      <c r="AH86" s="67"/>
      <c r="AI86" s="67"/>
    </row>
    <row r="87" spans="1:107" customFormat="1" ht="15" x14ac:dyDescent="0.25">
      <c r="A87" s="8">
        <v>24047</v>
      </c>
      <c r="B87" s="8" t="s">
        <v>272</v>
      </c>
      <c r="C87" s="8" t="s">
        <v>273</v>
      </c>
      <c r="D87" s="8" t="s">
        <v>274</v>
      </c>
      <c r="E87" s="8">
        <v>75701</v>
      </c>
      <c r="F87" s="8" t="s">
        <v>275</v>
      </c>
      <c r="G87" s="8">
        <v>4</v>
      </c>
      <c r="H87" s="8" t="s">
        <v>68</v>
      </c>
      <c r="I87" s="86"/>
      <c r="J87" s="86"/>
      <c r="K87" s="86" t="s">
        <v>190</v>
      </c>
      <c r="L87" s="25"/>
      <c r="M87" s="8" t="s">
        <v>69</v>
      </c>
      <c r="N87" s="47">
        <v>45</v>
      </c>
      <c r="O87" s="73">
        <v>0</v>
      </c>
      <c r="P87" s="47">
        <v>45</v>
      </c>
      <c r="Q87" s="47" t="s">
        <v>78</v>
      </c>
      <c r="R87" s="47">
        <v>1234474</v>
      </c>
      <c r="S87" s="47" t="s">
        <v>260</v>
      </c>
      <c r="T87" s="47" t="s">
        <v>261</v>
      </c>
      <c r="U87" s="77">
        <v>48423000900</v>
      </c>
      <c r="V87" s="77">
        <v>137</v>
      </c>
      <c r="W87" s="98">
        <v>17</v>
      </c>
      <c r="X87" s="99">
        <v>4</v>
      </c>
      <c r="Y87" s="99">
        <v>8</v>
      </c>
      <c r="Z87" s="99">
        <v>4</v>
      </c>
      <c r="AA87" s="99">
        <v>0</v>
      </c>
      <c r="AB87" s="98">
        <v>1</v>
      </c>
      <c r="AC87">
        <v>171</v>
      </c>
      <c r="AE87" s="124">
        <v>6850.03</v>
      </c>
      <c r="AF87" s="103"/>
      <c r="AG87" s="67"/>
      <c r="AH87" s="67"/>
      <c r="AI87" s="67"/>
    </row>
    <row r="88" spans="1:107" ht="15" customHeight="1" x14ac:dyDescent="0.25">
      <c r="A88" s="17" t="s">
        <v>23</v>
      </c>
      <c r="B88" s="18"/>
      <c r="C88" s="41">
        <v>1293746.0125928433</v>
      </c>
      <c r="D88" s="20"/>
      <c r="E88" s="25"/>
      <c r="F88" s="20"/>
      <c r="G88" s="26"/>
      <c r="H88" s="28"/>
      <c r="I88" s="89"/>
      <c r="J88" s="89"/>
      <c r="K88" s="89"/>
      <c r="M88" s="20"/>
      <c r="N88" s="20"/>
      <c r="O88" s="74"/>
      <c r="P88" s="20"/>
      <c r="Q88" s="21" t="s">
        <v>19</v>
      </c>
      <c r="R88" s="46">
        <f>SUM(R85:R87)</f>
        <v>4937897</v>
      </c>
      <c r="S88" s="22"/>
      <c r="T88" s="20"/>
      <c r="U88" s="82"/>
      <c r="V88" s="20"/>
      <c r="W88" s="26"/>
      <c r="X88" s="26"/>
      <c r="AB88" s="67"/>
      <c r="AC88"/>
      <c r="AD88"/>
      <c r="AE88" s="124"/>
      <c r="AF88" s="103"/>
      <c r="AG88" s="67"/>
      <c r="AH88" s="67"/>
      <c r="AI88" s="67"/>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row>
    <row r="89" spans="1:107" ht="15" customHeight="1" x14ac:dyDescent="0.2">
      <c r="C89" s="9"/>
      <c r="E89" s="25"/>
      <c r="AE89" s="124"/>
    </row>
    <row r="90" spans="1:107" customFormat="1" ht="15" customHeight="1" x14ac:dyDescent="0.25">
      <c r="A90" s="52" t="s">
        <v>36</v>
      </c>
      <c r="B90" s="8"/>
      <c r="C90" s="9"/>
      <c r="D90" s="8"/>
      <c r="E90" s="25"/>
      <c r="F90" s="8"/>
      <c r="G90" s="25"/>
      <c r="H90" s="8"/>
      <c r="I90" s="86"/>
      <c r="J90" s="86"/>
      <c r="K90" s="86"/>
      <c r="L90" s="25"/>
      <c r="M90" s="8"/>
      <c r="N90" s="8"/>
      <c r="O90" s="73"/>
      <c r="P90" s="8"/>
      <c r="Q90" s="8"/>
      <c r="R90" s="47"/>
      <c r="S90" s="8"/>
      <c r="T90" s="8"/>
      <c r="U90" s="77"/>
      <c r="V90" s="8"/>
      <c r="W90" s="25"/>
      <c r="X90" s="25"/>
      <c r="Y90" s="25"/>
      <c r="Z90" s="94"/>
      <c r="AA90" s="94"/>
      <c r="AB90" s="67"/>
      <c r="AE90" s="124"/>
      <c r="AF90" s="103"/>
      <c r="AG90" s="67"/>
      <c r="AH90" s="67"/>
      <c r="AI90" s="67"/>
    </row>
    <row r="91" spans="1:107" customFormat="1" ht="15" x14ac:dyDescent="0.25">
      <c r="A91" s="8">
        <v>24115</v>
      </c>
      <c r="B91" s="8" t="s">
        <v>283</v>
      </c>
      <c r="C91" s="8" t="s">
        <v>284</v>
      </c>
      <c r="D91" s="8" t="s">
        <v>285</v>
      </c>
      <c r="E91" s="8">
        <v>75961</v>
      </c>
      <c r="F91" s="8" t="s">
        <v>285</v>
      </c>
      <c r="G91" s="8">
        <v>5</v>
      </c>
      <c r="H91" s="8" t="s">
        <v>84</v>
      </c>
      <c r="I91" s="86"/>
      <c r="J91" s="86"/>
      <c r="K91" s="86" t="s">
        <v>191</v>
      </c>
      <c r="L91" s="25"/>
      <c r="M91" s="8" t="s">
        <v>69</v>
      </c>
      <c r="N91" s="47">
        <v>66</v>
      </c>
      <c r="O91" s="73">
        <v>0</v>
      </c>
      <c r="P91" s="47">
        <v>66</v>
      </c>
      <c r="Q91" s="47" t="s">
        <v>78</v>
      </c>
      <c r="R91" s="47">
        <v>1716205</v>
      </c>
      <c r="S91" s="47" t="s">
        <v>286</v>
      </c>
      <c r="T91" s="47" t="s">
        <v>226</v>
      </c>
      <c r="U91" s="77">
        <v>48347950306</v>
      </c>
      <c r="V91" s="77">
        <v>136</v>
      </c>
      <c r="W91" s="98">
        <v>17</v>
      </c>
      <c r="X91" s="99">
        <v>4</v>
      </c>
      <c r="Y91" s="99">
        <v>8</v>
      </c>
      <c r="Z91" s="99">
        <v>4</v>
      </c>
      <c r="AA91" s="99">
        <v>0</v>
      </c>
      <c r="AB91" s="98">
        <v>1</v>
      </c>
      <c r="AC91">
        <v>170</v>
      </c>
      <c r="AE91" s="124">
        <v>14907.99</v>
      </c>
      <c r="AF91" s="111" t="s">
        <v>474</v>
      </c>
      <c r="AG91" s="110" t="s">
        <v>473</v>
      </c>
      <c r="AH91" s="110" t="s">
        <v>473</v>
      </c>
      <c r="AI91" s="110" t="s">
        <v>473</v>
      </c>
    </row>
    <row r="92" spans="1:107" ht="15" customHeight="1" x14ac:dyDescent="0.25">
      <c r="A92" s="17" t="s">
        <v>23</v>
      </c>
      <c r="B92" s="18"/>
      <c r="C92" s="41">
        <v>1198888.3428751957</v>
      </c>
      <c r="D92" s="20"/>
      <c r="E92" s="25"/>
      <c r="F92" s="20"/>
      <c r="G92" s="26"/>
      <c r="H92" s="28"/>
      <c r="I92" s="89"/>
      <c r="J92" s="89"/>
      <c r="K92" s="89"/>
      <c r="M92" s="20"/>
      <c r="N92" s="20"/>
      <c r="O92" s="74"/>
      <c r="P92" s="20"/>
      <c r="Q92" s="21" t="s">
        <v>19</v>
      </c>
      <c r="R92" s="46">
        <f>SUM(R91:R91)</f>
        <v>1716205</v>
      </c>
      <c r="S92" s="22"/>
      <c r="T92" s="20"/>
      <c r="U92" s="82"/>
      <c r="V92" s="20"/>
      <c r="W92" s="26"/>
      <c r="X92" s="26"/>
      <c r="AB92" s="67"/>
      <c r="AC92"/>
      <c r="AD92"/>
      <c r="AE92" s="124"/>
      <c r="AF92" s="103"/>
      <c r="AG92" s="67"/>
      <c r="AH92" s="67"/>
      <c r="AI92" s="67"/>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ht="15" customHeight="1" x14ac:dyDescent="0.2">
      <c r="C93" s="9"/>
      <c r="E93" s="25"/>
      <c r="AE93" s="124"/>
    </row>
    <row r="94" spans="1:107" ht="15" customHeight="1" x14ac:dyDescent="0.2">
      <c r="A94" s="52" t="s">
        <v>37</v>
      </c>
      <c r="C94" s="9"/>
      <c r="E94" s="25"/>
      <c r="AE94" s="124"/>
    </row>
    <row r="95" spans="1:107" customFormat="1" ht="15" x14ac:dyDescent="0.25">
      <c r="A95" s="8">
        <v>24089</v>
      </c>
      <c r="B95" s="8" t="s">
        <v>287</v>
      </c>
      <c r="C95" s="8" t="s">
        <v>288</v>
      </c>
      <c r="D95" s="8" t="s">
        <v>289</v>
      </c>
      <c r="E95" s="8">
        <v>77701</v>
      </c>
      <c r="F95" s="8" t="s">
        <v>290</v>
      </c>
      <c r="G95" s="8">
        <v>5</v>
      </c>
      <c r="H95" s="8" t="s">
        <v>68</v>
      </c>
      <c r="I95" s="86"/>
      <c r="J95" s="86"/>
      <c r="K95" s="86" t="s">
        <v>190</v>
      </c>
      <c r="L95" s="25"/>
      <c r="M95" s="8" t="s">
        <v>69</v>
      </c>
      <c r="N95" s="47">
        <v>56</v>
      </c>
      <c r="O95" s="73">
        <v>0</v>
      </c>
      <c r="P95" s="47">
        <v>56</v>
      </c>
      <c r="Q95" s="47" t="s">
        <v>70</v>
      </c>
      <c r="R95" s="47">
        <v>1630000</v>
      </c>
      <c r="S95" s="47" t="s">
        <v>291</v>
      </c>
      <c r="T95" s="47" t="s">
        <v>292</v>
      </c>
      <c r="U95" s="77">
        <v>48245001200</v>
      </c>
      <c r="V95" s="77">
        <v>127</v>
      </c>
      <c r="W95" s="98">
        <v>17</v>
      </c>
      <c r="X95" s="99">
        <v>4</v>
      </c>
      <c r="Y95" s="99">
        <v>8</v>
      </c>
      <c r="Z95" s="99">
        <v>4</v>
      </c>
      <c r="AA95" s="99">
        <v>7</v>
      </c>
      <c r="AB95" s="98">
        <v>1</v>
      </c>
      <c r="AC95">
        <v>168</v>
      </c>
      <c r="AE95" s="124">
        <v>12065.8</v>
      </c>
      <c r="AF95" s="111" t="s">
        <v>472</v>
      </c>
      <c r="AG95" s="67" t="s">
        <v>473</v>
      </c>
      <c r="AH95" s="67" t="s">
        <v>473</v>
      </c>
      <c r="AI95" s="110" t="s">
        <v>473</v>
      </c>
    </row>
    <row r="96" spans="1:107" ht="15" customHeight="1" x14ac:dyDescent="0.25">
      <c r="A96" s="17" t="s">
        <v>23</v>
      </c>
      <c r="B96" s="18"/>
      <c r="C96" s="41">
        <v>1175518.7450648115</v>
      </c>
      <c r="D96" s="20"/>
      <c r="E96" s="25"/>
      <c r="F96" s="20"/>
      <c r="G96" s="26"/>
      <c r="H96" s="28"/>
      <c r="I96" s="89"/>
      <c r="J96" s="89"/>
      <c r="K96" s="89"/>
      <c r="M96" s="20"/>
      <c r="N96" s="20"/>
      <c r="O96" s="74"/>
      <c r="P96" s="20"/>
      <c r="Q96" s="21" t="s">
        <v>19</v>
      </c>
      <c r="R96" s="46">
        <f>SUM(R95:R95)</f>
        <v>1630000</v>
      </c>
      <c r="S96" s="22"/>
      <c r="T96" s="20"/>
      <c r="U96" s="82"/>
      <c r="V96" s="20"/>
      <c r="W96" s="26"/>
      <c r="X96" s="26"/>
      <c r="AB96" s="67"/>
      <c r="AC96"/>
      <c r="AD96"/>
      <c r="AE96" s="124"/>
      <c r="AF96" s="103"/>
      <c r="AG96" s="67"/>
      <c r="AH96" s="67"/>
      <c r="AI96" s="67"/>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ht="15" customHeight="1" x14ac:dyDescent="0.2">
      <c r="C97" s="9"/>
      <c r="E97" s="25"/>
      <c r="AE97" s="124"/>
    </row>
    <row r="98" spans="1:107" customFormat="1" ht="15" customHeight="1" x14ac:dyDescent="0.25">
      <c r="A98" s="52" t="s">
        <v>38</v>
      </c>
      <c r="B98" s="8"/>
      <c r="C98" s="9"/>
      <c r="D98" s="8"/>
      <c r="E98" s="25"/>
      <c r="F98" s="8"/>
      <c r="G98" s="25"/>
      <c r="H98" s="8"/>
      <c r="I98" s="86"/>
      <c r="J98" s="86"/>
      <c r="K98" s="86"/>
      <c r="L98" s="25"/>
      <c r="M98" s="8"/>
      <c r="N98" s="8"/>
      <c r="O98" s="73"/>
      <c r="P98" s="8"/>
      <c r="Q98" s="8"/>
      <c r="R98" s="47"/>
      <c r="S98" s="8"/>
      <c r="T98" s="8"/>
      <c r="U98" s="77"/>
      <c r="V98" s="8"/>
      <c r="W98" s="25"/>
      <c r="X98" s="25"/>
      <c r="Y98" s="25"/>
      <c r="Z98" s="94"/>
      <c r="AA98" s="94"/>
      <c r="AB98" s="67"/>
      <c r="AE98" s="124"/>
      <c r="AF98" s="103"/>
      <c r="AG98" s="67"/>
      <c r="AH98" s="67"/>
      <c r="AI98" s="67"/>
    </row>
    <row r="99" spans="1:107" customFormat="1" ht="15" x14ac:dyDescent="0.25">
      <c r="A99" s="64">
        <v>24065</v>
      </c>
      <c r="B99" s="8" t="s">
        <v>298</v>
      </c>
      <c r="C99" s="8" t="s">
        <v>299</v>
      </c>
      <c r="D99" s="8" t="s">
        <v>300</v>
      </c>
      <c r="E99" s="8">
        <v>77340</v>
      </c>
      <c r="F99" s="8" t="s">
        <v>301</v>
      </c>
      <c r="G99" s="8">
        <v>6</v>
      </c>
      <c r="H99" s="8" t="s">
        <v>84</v>
      </c>
      <c r="I99" s="86"/>
      <c r="J99" s="86"/>
      <c r="K99" s="86" t="s">
        <v>190</v>
      </c>
      <c r="L99" s="25"/>
      <c r="M99" s="8" t="s">
        <v>452</v>
      </c>
      <c r="N99" s="47">
        <v>68</v>
      </c>
      <c r="O99" s="73">
        <v>0</v>
      </c>
      <c r="P99" s="47">
        <v>68</v>
      </c>
      <c r="Q99" s="47" t="s">
        <v>70</v>
      </c>
      <c r="R99" s="47">
        <v>912124</v>
      </c>
      <c r="S99" s="47" t="s">
        <v>302</v>
      </c>
      <c r="T99" s="47" t="s">
        <v>303</v>
      </c>
      <c r="U99" s="77">
        <v>48471790700</v>
      </c>
      <c r="V99" s="77">
        <v>130</v>
      </c>
      <c r="W99" s="98">
        <v>17</v>
      </c>
      <c r="X99" s="99">
        <v>4</v>
      </c>
      <c r="Y99" s="99">
        <v>8</v>
      </c>
      <c r="Z99" s="99">
        <v>4</v>
      </c>
      <c r="AA99" s="99">
        <v>7</v>
      </c>
      <c r="AB99" s="98">
        <v>1</v>
      </c>
      <c r="AC99">
        <v>171</v>
      </c>
      <c r="AE99" s="124">
        <v>11290.170325653664</v>
      </c>
      <c r="AF99" s="111" t="s">
        <v>474</v>
      </c>
      <c r="AG99" s="67" t="s">
        <v>473</v>
      </c>
      <c r="AH99" s="67" t="s">
        <v>473</v>
      </c>
      <c r="AI99" s="110" t="s">
        <v>473</v>
      </c>
    </row>
    <row r="100" spans="1:107" customFormat="1" ht="15" x14ac:dyDescent="0.25">
      <c r="A100" s="8">
        <v>24012</v>
      </c>
      <c r="B100" s="8" t="s">
        <v>293</v>
      </c>
      <c r="C100" s="8" t="s">
        <v>294</v>
      </c>
      <c r="D100" s="8" t="s">
        <v>295</v>
      </c>
      <c r="E100" s="8">
        <v>77437</v>
      </c>
      <c r="F100" s="8" t="s">
        <v>296</v>
      </c>
      <c r="G100" s="8">
        <v>6</v>
      </c>
      <c r="H100" s="8" t="s">
        <v>84</v>
      </c>
      <c r="I100" s="86"/>
      <c r="J100" s="86"/>
      <c r="K100" s="86" t="s">
        <v>190</v>
      </c>
      <c r="L100" s="25"/>
      <c r="M100" s="8" t="s">
        <v>69</v>
      </c>
      <c r="N100" s="47">
        <v>28</v>
      </c>
      <c r="O100" s="73">
        <v>0</v>
      </c>
      <c r="P100" s="47">
        <v>28</v>
      </c>
      <c r="Q100" s="47" t="s">
        <v>78</v>
      </c>
      <c r="R100" s="47">
        <v>1032480</v>
      </c>
      <c r="S100" s="47" t="s">
        <v>297</v>
      </c>
      <c r="T100" s="47" t="s">
        <v>197</v>
      </c>
      <c r="U100" s="77">
        <v>48481740901</v>
      </c>
      <c r="V100" s="77">
        <v>131</v>
      </c>
      <c r="W100" s="98">
        <v>17</v>
      </c>
      <c r="X100" s="99">
        <v>4</v>
      </c>
      <c r="Y100" s="99">
        <v>8</v>
      </c>
      <c r="Z100" s="99">
        <v>4</v>
      </c>
      <c r="AA100" s="99">
        <v>0</v>
      </c>
      <c r="AB100" s="98">
        <v>1</v>
      </c>
      <c r="AC100">
        <v>165</v>
      </c>
      <c r="AE100" s="124">
        <v>6202.48</v>
      </c>
      <c r="AF100" s="103"/>
      <c r="AG100" s="67"/>
      <c r="AH100" s="67"/>
      <c r="AI100" s="67"/>
    </row>
    <row r="101" spans="1:107" ht="15" customHeight="1" x14ac:dyDescent="0.25">
      <c r="A101" s="17" t="s">
        <v>23</v>
      </c>
      <c r="B101" s="18"/>
      <c r="C101" s="41">
        <v>636014.76503189292</v>
      </c>
      <c r="D101" s="20"/>
      <c r="E101" s="25"/>
      <c r="F101" s="20"/>
      <c r="G101" s="26"/>
      <c r="H101" s="28"/>
      <c r="I101" s="89"/>
      <c r="J101" s="89"/>
      <c r="K101" s="89"/>
      <c r="L101" s="26"/>
      <c r="M101" s="20"/>
      <c r="N101" s="20"/>
      <c r="O101" s="74"/>
      <c r="P101" s="20"/>
      <c r="Q101" s="21" t="s">
        <v>19</v>
      </c>
      <c r="R101" s="46">
        <f>SUM(R99:R100)</f>
        <v>1944604</v>
      </c>
      <c r="S101" s="22"/>
      <c r="T101" s="20"/>
      <c r="U101" s="82"/>
      <c r="V101" s="20"/>
      <c r="W101" s="26"/>
      <c r="X101" s="26"/>
      <c r="AB101" s="67"/>
      <c r="AC101"/>
      <c r="AD101"/>
      <c r="AE101" s="124"/>
      <c r="AF101" s="103"/>
      <c r="AG101" s="67"/>
      <c r="AH101" s="67"/>
      <c r="AI101" s="67"/>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row>
    <row r="102" spans="1:107" ht="15" customHeight="1" x14ac:dyDescent="0.2">
      <c r="C102" s="9"/>
      <c r="E102" s="25"/>
      <c r="AE102" s="124"/>
    </row>
    <row r="103" spans="1:107" customFormat="1" ht="15" customHeight="1" x14ac:dyDescent="0.25">
      <c r="A103" s="52" t="s">
        <v>39</v>
      </c>
      <c r="B103" s="8"/>
      <c r="C103" s="9"/>
      <c r="D103" s="8"/>
      <c r="E103" s="25"/>
      <c r="F103" s="8"/>
      <c r="G103" s="25"/>
      <c r="H103" s="8"/>
      <c r="I103" s="86"/>
      <c r="J103" s="86"/>
      <c r="K103" s="86"/>
      <c r="L103" s="25"/>
      <c r="M103" s="8"/>
      <c r="N103" s="8"/>
      <c r="O103" s="73"/>
      <c r="P103" s="8"/>
      <c r="Q103" s="8"/>
      <c r="R103" s="47"/>
      <c r="S103" s="8"/>
      <c r="T103" s="8"/>
      <c r="U103" s="77"/>
      <c r="V103" s="8"/>
      <c r="W103" s="25"/>
      <c r="X103" s="25"/>
      <c r="Y103" s="25"/>
      <c r="Z103" s="94"/>
      <c r="AA103" s="94"/>
      <c r="AB103" s="67"/>
      <c r="AE103" s="124"/>
      <c r="AF103" s="103"/>
      <c r="AG103" s="67"/>
      <c r="AH103" s="67"/>
      <c r="AI103" s="67"/>
    </row>
    <row r="104" spans="1:107" customFormat="1" ht="15" customHeight="1" x14ac:dyDescent="0.25">
      <c r="A104" s="8">
        <v>24248</v>
      </c>
      <c r="B104" s="8" t="s">
        <v>338</v>
      </c>
      <c r="C104" s="8" t="s">
        <v>339</v>
      </c>
      <c r="D104" s="8" t="s">
        <v>154</v>
      </c>
      <c r="E104" s="8">
        <v>77091</v>
      </c>
      <c r="F104" s="8" t="s">
        <v>155</v>
      </c>
      <c r="G104" s="8">
        <v>6</v>
      </c>
      <c r="H104" s="8" t="s">
        <v>68</v>
      </c>
      <c r="I104" s="86"/>
      <c r="J104" s="86"/>
      <c r="K104" s="86" t="s">
        <v>191</v>
      </c>
      <c r="L104" s="25"/>
      <c r="M104" s="8" t="s">
        <v>69</v>
      </c>
      <c r="N104" s="47">
        <v>103</v>
      </c>
      <c r="O104" s="73">
        <v>0</v>
      </c>
      <c r="P104" s="47">
        <v>103</v>
      </c>
      <c r="Q104" s="47" t="s">
        <v>454</v>
      </c>
      <c r="R104" s="47">
        <v>2000000</v>
      </c>
      <c r="S104" s="47" t="s">
        <v>340</v>
      </c>
      <c r="T104" s="47" t="s">
        <v>341</v>
      </c>
      <c r="U104" s="77">
        <v>48201531800</v>
      </c>
      <c r="V104" s="77">
        <v>135</v>
      </c>
      <c r="W104" s="98">
        <v>17</v>
      </c>
      <c r="X104" s="99">
        <v>4</v>
      </c>
      <c r="Y104" s="99">
        <v>8</v>
      </c>
      <c r="Z104" s="99">
        <v>4</v>
      </c>
      <c r="AA104" s="99">
        <v>7</v>
      </c>
      <c r="AB104" s="98">
        <v>1</v>
      </c>
      <c r="AC104">
        <v>176</v>
      </c>
      <c r="AE104" s="124">
        <v>8859.08</v>
      </c>
      <c r="AF104" s="103" t="s">
        <v>474</v>
      </c>
      <c r="AG104" s="67" t="s">
        <v>473</v>
      </c>
      <c r="AH104" s="67" t="s">
        <v>473</v>
      </c>
      <c r="AI104" s="67" t="s">
        <v>473</v>
      </c>
    </row>
    <row r="105" spans="1:107" customFormat="1" ht="15" x14ac:dyDescent="0.25">
      <c r="A105" s="8">
        <v>24084</v>
      </c>
      <c r="B105" s="8" t="s">
        <v>321</v>
      </c>
      <c r="C105" s="8" t="s">
        <v>322</v>
      </c>
      <c r="D105" s="8" t="s">
        <v>154</v>
      </c>
      <c r="E105" s="8">
        <v>77087</v>
      </c>
      <c r="F105" s="8" t="s">
        <v>155</v>
      </c>
      <c r="G105" s="8">
        <v>6</v>
      </c>
      <c r="H105" s="8" t="s">
        <v>68</v>
      </c>
      <c r="I105" s="86"/>
      <c r="J105" s="86"/>
      <c r="K105" s="86" t="s">
        <v>190</v>
      </c>
      <c r="L105" s="25" t="s">
        <v>191</v>
      </c>
      <c r="M105" s="8" t="s">
        <v>69</v>
      </c>
      <c r="N105" s="47">
        <v>98</v>
      </c>
      <c r="O105" s="73">
        <v>22</v>
      </c>
      <c r="P105" s="47">
        <v>120</v>
      </c>
      <c r="Q105" s="47" t="s">
        <v>70</v>
      </c>
      <c r="R105" s="47">
        <v>2000000</v>
      </c>
      <c r="S105" s="47" t="s">
        <v>323</v>
      </c>
      <c r="T105" s="47" t="s">
        <v>315</v>
      </c>
      <c r="U105" s="77">
        <v>48201332600</v>
      </c>
      <c r="V105" s="77">
        <v>132</v>
      </c>
      <c r="W105" s="98">
        <v>17</v>
      </c>
      <c r="X105" s="99">
        <v>4</v>
      </c>
      <c r="Y105" s="99">
        <v>8</v>
      </c>
      <c r="Z105" s="99">
        <v>4</v>
      </c>
      <c r="AA105" s="99">
        <v>7</v>
      </c>
      <c r="AB105" s="98">
        <v>1</v>
      </c>
      <c r="AC105">
        <v>173</v>
      </c>
      <c r="AE105" s="124">
        <v>1456.32</v>
      </c>
      <c r="AF105" s="103" t="s">
        <v>474</v>
      </c>
      <c r="AG105" s="67" t="s">
        <v>473</v>
      </c>
      <c r="AH105" s="67" t="s">
        <v>473</v>
      </c>
      <c r="AI105" s="110" t="s">
        <v>473</v>
      </c>
    </row>
    <row r="106" spans="1:107" customFormat="1" ht="15" x14ac:dyDescent="0.25">
      <c r="A106" s="8">
        <v>24221</v>
      </c>
      <c r="B106" s="8" t="s">
        <v>336</v>
      </c>
      <c r="C106" s="8" t="s">
        <v>337</v>
      </c>
      <c r="D106" s="8" t="s">
        <v>154</v>
      </c>
      <c r="E106" s="8">
        <v>77072</v>
      </c>
      <c r="F106" s="8" t="s">
        <v>155</v>
      </c>
      <c r="G106" s="8">
        <v>6</v>
      </c>
      <c r="H106" s="8" t="s">
        <v>68</v>
      </c>
      <c r="I106" s="86"/>
      <c r="J106" s="86"/>
      <c r="K106" s="86" t="s">
        <v>190</v>
      </c>
      <c r="L106" s="25"/>
      <c r="M106" s="8" t="s">
        <v>69</v>
      </c>
      <c r="N106" s="47">
        <v>98</v>
      </c>
      <c r="O106" s="73">
        <v>0</v>
      </c>
      <c r="P106" s="47">
        <v>98</v>
      </c>
      <c r="Q106" s="47" t="s">
        <v>70</v>
      </c>
      <c r="R106" s="47">
        <v>2000000</v>
      </c>
      <c r="S106" s="47" t="s">
        <v>271</v>
      </c>
      <c r="T106" s="47" t="s">
        <v>72</v>
      </c>
      <c r="U106" s="77">
        <v>48201452501</v>
      </c>
      <c r="V106" s="77">
        <v>132</v>
      </c>
      <c r="W106" s="98">
        <v>17</v>
      </c>
      <c r="X106" s="99">
        <v>4</v>
      </c>
      <c r="Y106" s="99">
        <v>8</v>
      </c>
      <c r="Z106" s="99">
        <v>4</v>
      </c>
      <c r="AA106" s="99">
        <v>7</v>
      </c>
      <c r="AB106" s="98">
        <v>1</v>
      </c>
      <c r="AC106">
        <v>173</v>
      </c>
      <c r="AE106" s="124">
        <v>2207.86</v>
      </c>
      <c r="AF106" s="103" t="s">
        <v>474</v>
      </c>
      <c r="AG106" s="67" t="s">
        <v>473</v>
      </c>
      <c r="AH106" s="67" t="s">
        <v>473</v>
      </c>
      <c r="AI106" s="67" t="s">
        <v>473</v>
      </c>
    </row>
    <row r="107" spans="1:107" customFormat="1" ht="15" x14ac:dyDescent="0.25">
      <c r="A107" s="8">
        <v>24076</v>
      </c>
      <c r="B107" s="8" t="s">
        <v>312</v>
      </c>
      <c r="C107" s="8" t="s">
        <v>313</v>
      </c>
      <c r="D107" s="8" t="s">
        <v>154</v>
      </c>
      <c r="E107" s="8">
        <v>77045</v>
      </c>
      <c r="F107" s="8" t="s">
        <v>155</v>
      </c>
      <c r="G107" s="8">
        <v>6</v>
      </c>
      <c r="H107" s="8" t="s">
        <v>68</v>
      </c>
      <c r="I107" s="86"/>
      <c r="J107" s="86"/>
      <c r="K107" s="86" t="s">
        <v>190</v>
      </c>
      <c r="L107" s="25"/>
      <c r="M107" s="8" t="s">
        <v>69</v>
      </c>
      <c r="N107" s="47">
        <v>98</v>
      </c>
      <c r="O107" s="73">
        <v>30</v>
      </c>
      <c r="P107" s="47">
        <v>128</v>
      </c>
      <c r="Q107" s="47" t="s">
        <v>78</v>
      </c>
      <c r="R107" s="47">
        <v>2000000</v>
      </c>
      <c r="S107" s="47" t="s">
        <v>314</v>
      </c>
      <c r="T107" s="47" t="s">
        <v>315</v>
      </c>
      <c r="U107" s="77">
        <v>48201330600</v>
      </c>
      <c r="V107" s="77">
        <v>132</v>
      </c>
      <c r="W107" s="98">
        <v>17</v>
      </c>
      <c r="X107" s="99">
        <v>4</v>
      </c>
      <c r="Y107" s="99">
        <v>8</v>
      </c>
      <c r="Z107" s="99">
        <v>4</v>
      </c>
      <c r="AA107" s="99">
        <v>7</v>
      </c>
      <c r="AB107" s="98">
        <v>1</v>
      </c>
      <c r="AC107">
        <v>173</v>
      </c>
      <c r="AE107" s="124">
        <v>2229.5700000000002</v>
      </c>
      <c r="AF107" s="103" t="s">
        <v>474</v>
      </c>
      <c r="AG107" s="67" t="s">
        <v>473</v>
      </c>
      <c r="AH107" s="67" t="s">
        <v>473</v>
      </c>
      <c r="AI107" s="67" t="s">
        <v>473</v>
      </c>
    </row>
    <row r="108" spans="1:107" customFormat="1" ht="15" x14ac:dyDescent="0.25">
      <c r="A108" s="8">
        <v>24021</v>
      </c>
      <c r="B108" s="8" t="s">
        <v>304</v>
      </c>
      <c r="C108" s="8" t="s">
        <v>305</v>
      </c>
      <c r="D108" s="8" t="s">
        <v>154</v>
      </c>
      <c r="E108" s="8">
        <v>77067</v>
      </c>
      <c r="F108" s="8" t="s">
        <v>155</v>
      </c>
      <c r="G108" s="8">
        <v>6</v>
      </c>
      <c r="H108" s="8" t="s">
        <v>68</v>
      </c>
      <c r="I108" s="86"/>
      <c r="J108" s="86"/>
      <c r="K108" s="86" t="s">
        <v>190</v>
      </c>
      <c r="L108" s="25"/>
      <c r="M108" s="8" t="s">
        <v>69</v>
      </c>
      <c r="N108" s="47">
        <v>98</v>
      </c>
      <c r="O108" s="73">
        <v>0</v>
      </c>
      <c r="P108" s="47">
        <v>98</v>
      </c>
      <c r="Q108" s="47" t="s">
        <v>70</v>
      </c>
      <c r="R108" s="47">
        <v>2000000</v>
      </c>
      <c r="S108" s="47" t="s">
        <v>306</v>
      </c>
      <c r="T108" s="47" t="s">
        <v>307</v>
      </c>
      <c r="U108" s="77">
        <v>48201550800</v>
      </c>
      <c r="V108" s="77">
        <v>139</v>
      </c>
      <c r="W108" s="98">
        <v>17</v>
      </c>
      <c r="X108" s="99">
        <v>4</v>
      </c>
      <c r="Y108" s="99">
        <v>8</v>
      </c>
      <c r="Z108" s="99">
        <v>4</v>
      </c>
      <c r="AA108" s="99">
        <v>0</v>
      </c>
      <c r="AB108" s="98">
        <v>1</v>
      </c>
      <c r="AC108">
        <v>173</v>
      </c>
      <c r="AE108" s="124">
        <v>3333.07</v>
      </c>
      <c r="AF108" s="103" t="s">
        <v>474</v>
      </c>
      <c r="AG108" s="67" t="s">
        <v>473</v>
      </c>
      <c r="AH108" s="67" t="s">
        <v>473</v>
      </c>
      <c r="AI108" s="67" t="s">
        <v>473</v>
      </c>
    </row>
    <row r="109" spans="1:107" customFormat="1" ht="15" x14ac:dyDescent="0.25">
      <c r="A109" s="8">
        <v>24042</v>
      </c>
      <c r="B109" s="8" t="s">
        <v>310</v>
      </c>
      <c r="C109" s="8" t="s">
        <v>311</v>
      </c>
      <c r="D109" s="8" t="s">
        <v>154</v>
      </c>
      <c r="E109" s="8">
        <v>77036</v>
      </c>
      <c r="F109" s="8" t="s">
        <v>155</v>
      </c>
      <c r="G109" s="8">
        <v>6</v>
      </c>
      <c r="H109" s="8" t="s">
        <v>68</v>
      </c>
      <c r="I109" s="86"/>
      <c r="J109" s="86"/>
      <c r="K109" s="86" t="s">
        <v>190</v>
      </c>
      <c r="L109" s="25"/>
      <c r="M109" s="8" t="s">
        <v>69</v>
      </c>
      <c r="N109" s="47">
        <v>98</v>
      </c>
      <c r="O109" s="73">
        <v>23</v>
      </c>
      <c r="P109" s="47">
        <v>121</v>
      </c>
      <c r="Q109" s="47" t="s">
        <v>70</v>
      </c>
      <c r="R109" s="47">
        <v>2000000</v>
      </c>
      <c r="S109" s="47" t="s">
        <v>211</v>
      </c>
      <c r="T109" s="47" t="s">
        <v>212</v>
      </c>
      <c r="U109" s="77">
        <v>48201433507</v>
      </c>
      <c r="V109" s="77">
        <v>132</v>
      </c>
      <c r="W109" s="98">
        <v>17</v>
      </c>
      <c r="X109" s="99">
        <v>4</v>
      </c>
      <c r="Y109" s="99">
        <v>8</v>
      </c>
      <c r="Z109" s="99">
        <v>4</v>
      </c>
      <c r="AA109" s="99">
        <v>7</v>
      </c>
      <c r="AB109" s="98">
        <v>1</v>
      </c>
      <c r="AC109" s="101">
        <v>173</v>
      </c>
      <c r="AD109" s="101"/>
      <c r="AE109" s="124">
        <v>3660.34</v>
      </c>
      <c r="AF109" s="103" t="s">
        <v>474</v>
      </c>
      <c r="AG109" s="67" t="s">
        <v>473</v>
      </c>
      <c r="AH109" s="67" t="s">
        <v>473</v>
      </c>
      <c r="AI109" s="67" t="s">
        <v>473</v>
      </c>
    </row>
    <row r="110" spans="1:107" s="106" customFormat="1" ht="15" x14ac:dyDescent="0.25">
      <c r="A110" s="8">
        <v>24119</v>
      </c>
      <c r="B110" s="8" t="s">
        <v>328</v>
      </c>
      <c r="C110" s="8" t="s">
        <v>329</v>
      </c>
      <c r="D110" s="8" t="s">
        <v>154</v>
      </c>
      <c r="E110" s="8">
        <v>77088</v>
      </c>
      <c r="F110" s="8" t="s">
        <v>155</v>
      </c>
      <c r="G110" s="8">
        <v>6</v>
      </c>
      <c r="H110" s="8" t="s">
        <v>68</v>
      </c>
      <c r="I110" s="86"/>
      <c r="J110" s="86"/>
      <c r="K110" s="86" t="s">
        <v>190</v>
      </c>
      <c r="L110" s="25"/>
      <c r="M110" s="8" t="s">
        <v>69</v>
      </c>
      <c r="N110" s="47">
        <v>103</v>
      </c>
      <c r="O110" s="73">
        <v>0</v>
      </c>
      <c r="P110" s="47">
        <v>103</v>
      </c>
      <c r="Q110" s="47" t="s">
        <v>78</v>
      </c>
      <c r="R110" s="47">
        <v>2000000</v>
      </c>
      <c r="S110" s="47" t="s">
        <v>330</v>
      </c>
      <c r="T110" s="47" t="s">
        <v>331</v>
      </c>
      <c r="U110" s="77">
        <v>48201533402</v>
      </c>
      <c r="V110" s="77">
        <v>132</v>
      </c>
      <c r="W110" s="98">
        <v>17</v>
      </c>
      <c r="X110" s="99">
        <v>4</v>
      </c>
      <c r="Y110" s="99">
        <v>8</v>
      </c>
      <c r="Z110" s="99">
        <v>4</v>
      </c>
      <c r="AA110" s="99">
        <v>7</v>
      </c>
      <c r="AB110" s="98">
        <v>1</v>
      </c>
      <c r="AC110">
        <v>173</v>
      </c>
      <c r="AD110"/>
      <c r="AE110" s="124">
        <v>5422.43</v>
      </c>
      <c r="AF110" s="103" t="s">
        <v>474</v>
      </c>
      <c r="AG110" s="67" t="s">
        <v>473</v>
      </c>
      <c r="AH110" s="67" t="s">
        <v>473</v>
      </c>
      <c r="AI110" s="67" t="s">
        <v>473</v>
      </c>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row>
    <row r="111" spans="1:107" customFormat="1" ht="15" x14ac:dyDescent="0.25">
      <c r="A111" s="8">
        <v>24172</v>
      </c>
      <c r="B111" s="8" t="s">
        <v>332</v>
      </c>
      <c r="C111" s="8" t="s">
        <v>333</v>
      </c>
      <c r="D111" s="8" t="s">
        <v>154</v>
      </c>
      <c r="E111" s="8">
        <v>77004</v>
      </c>
      <c r="F111" s="8" t="s">
        <v>155</v>
      </c>
      <c r="G111" s="8">
        <v>6</v>
      </c>
      <c r="H111" s="8" t="s">
        <v>68</v>
      </c>
      <c r="I111" s="86"/>
      <c r="J111" s="86"/>
      <c r="K111" s="86" t="s">
        <v>191</v>
      </c>
      <c r="L111" s="25"/>
      <c r="M111" s="8" t="s">
        <v>457</v>
      </c>
      <c r="N111" s="47">
        <v>102</v>
      </c>
      <c r="O111" s="73">
        <v>0</v>
      </c>
      <c r="P111" s="47">
        <v>102</v>
      </c>
      <c r="Q111" s="47" t="s">
        <v>78</v>
      </c>
      <c r="R111" s="47">
        <v>2000000</v>
      </c>
      <c r="S111" s="47" t="s">
        <v>334</v>
      </c>
      <c r="T111" s="47" t="s">
        <v>335</v>
      </c>
      <c r="U111" s="77">
        <v>48201312901</v>
      </c>
      <c r="V111" s="77">
        <v>132</v>
      </c>
      <c r="W111" s="98">
        <v>17</v>
      </c>
      <c r="X111" s="99">
        <v>4</v>
      </c>
      <c r="Y111" s="99">
        <v>8</v>
      </c>
      <c r="Z111" s="99">
        <v>4</v>
      </c>
      <c r="AA111" s="99">
        <v>7</v>
      </c>
      <c r="AB111" s="98">
        <v>1</v>
      </c>
      <c r="AC111">
        <v>173</v>
      </c>
      <c r="AE111" s="124">
        <v>8328.9500000000007</v>
      </c>
      <c r="AF111" s="103" t="s">
        <v>474</v>
      </c>
      <c r="AG111" s="67" t="s">
        <v>473</v>
      </c>
      <c r="AH111" s="67" t="s">
        <v>473</v>
      </c>
      <c r="AI111" s="67" t="s">
        <v>473</v>
      </c>
    </row>
    <row r="112" spans="1:107" customFormat="1" ht="15" x14ac:dyDescent="0.25">
      <c r="A112" s="8">
        <v>24001</v>
      </c>
      <c r="B112" s="8" t="s">
        <v>459</v>
      </c>
      <c r="C112" s="8" t="s">
        <v>460</v>
      </c>
      <c r="D112" s="8" t="s">
        <v>154</v>
      </c>
      <c r="E112" s="8">
        <v>77011</v>
      </c>
      <c r="F112" s="8" t="s">
        <v>155</v>
      </c>
      <c r="G112" s="8">
        <v>6</v>
      </c>
      <c r="H112" s="8" t="s">
        <v>68</v>
      </c>
      <c r="I112" s="86"/>
      <c r="J112" s="86"/>
      <c r="K112" s="86" t="s">
        <v>191</v>
      </c>
      <c r="L112" s="25"/>
      <c r="M112" s="8" t="s">
        <v>69</v>
      </c>
      <c r="N112" s="47">
        <v>98</v>
      </c>
      <c r="O112" s="73">
        <v>0</v>
      </c>
      <c r="P112" s="47">
        <v>98</v>
      </c>
      <c r="Q112" s="47" t="s">
        <v>78</v>
      </c>
      <c r="R112" s="47">
        <v>2000000</v>
      </c>
      <c r="S112" s="47" t="s">
        <v>461</v>
      </c>
      <c r="T112" s="47" t="s">
        <v>462</v>
      </c>
      <c r="U112" s="77">
        <v>48201310400</v>
      </c>
      <c r="V112" s="77">
        <v>132</v>
      </c>
      <c r="W112" s="98">
        <v>17</v>
      </c>
      <c r="X112" s="99">
        <v>4</v>
      </c>
      <c r="Y112" s="99">
        <v>8</v>
      </c>
      <c r="Z112" s="99">
        <v>4</v>
      </c>
      <c r="AA112" s="99">
        <v>7</v>
      </c>
      <c r="AB112" s="98">
        <v>1</v>
      </c>
      <c r="AC112" s="101">
        <v>173</v>
      </c>
      <c r="AD112" s="101"/>
      <c r="AE112" s="124">
        <v>8431.9979726490383</v>
      </c>
      <c r="AF112" s="103"/>
      <c r="AG112" s="67"/>
      <c r="AH112" s="67"/>
      <c r="AI112" s="67"/>
    </row>
    <row r="113" spans="1:107" customFormat="1" ht="15" x14ac:dyDescent="0.25">
      <c r="A113" s="8">
        <v>24083</v>
      </c>
      <c r="B113" s="8" t="s">
        <v>316</v>
      </c>
      <c r="C113" s="8" t="s">
        <v>317</v>
      </c>
      <c r="D113" s="8" t="s">
        <v>154</v>
      </c>
      <c r="E113" s="8">
        <v>77339</v>
      </c>
      <c r="F113" s="8" t="s">
        <v>318</v>
      </c>
      <c r="G113" s="8">
        <v>6</v>
      </c>
      <c r="H113" s="8" t="s">
        <v>68</v>
      </c>
      <c r="I113" s="86"/>
      <c r="J113" s="86"/>
      <c r="K113" s="86" t="s">
        <v>190</v>
      </c>
      <c r="L113" s="25"/>
      <c r="M113" s="8" t="s">
        <v>69</v>
      </c>
      <c r="N113" s="47">
        <v>98</v>
      </c>
      <c r="O113" s="73">
        <v>11</v>
      </c>
      <c r="P113" s="47">
        <v>109</v>
      </c>
      <c r="Q113" s="47" t="s">
        <v>78</v>
      </c>
      <c r="R113" s="47">
        <v>2000000</v>
      </c>
      <c r="S113" s="47" t="s">
        <v>319</v>
      </c>
      <c r="T113" s="47" t="s">
        <v>320</v>
      </c>
      <c r="U113" s="77">
        <v>48339692303</v>
      </c>
      <c r="V113" s="77">
        <v>139</v>
      </c>
      <c r="W113" s="98">
        <v>17</v>
      </c>
      <c r="X113" s="99">
        <v>4</v>
      </c>
      <c r="Y113" s="99">
        <v>8</v>
      </c>
      <c r="Z113" s="99">
        <v>4</v>
      </c>
      <c r="AA113" s="99">
        <v>0</v>
      </c>
      <c r="AB113" s="98">
        <v>1</v>
      </c>
      <c r="AC113">
        <v>173</v>
      </c>
      <c r="AE113" s="124">
        <v>25751.59</v>
      </c>
      <c r="AF113" s="103"/>
      <c r="AG113" s="67"/>
      <c r="AH113" s="67"/>
      <c r="AI113" s="67"/>
    </row>
    <row r="114" spans="1:107" customFormat="1" ht="15" x14ac:dyDescent="0.25">
      <c r="A114" s="8">
        <v>24110</v>
      </c>
      <c r="B114" s="8" t="s">
        <v>324</v>
      </c>
      <c r="C114" s="8" t="s">
        <v>325</v>
      </c>
      <c r="D114" s="8" t="s">
        <v>154</v>
      </c>
      <c r="E114" s="8">
        <v>77073</v>
      </c>
      <c r="F114" s="8" t="s">
        <v>155</v>
      </c>
      <c r="G114" s="8">
        <v>6</v>
      </c>
      <c r="H114" s="8" t="s">
        <v>68</v>
      </c>
      <c r="I114" s="86"/>
      <c r="J114" s="86"/>
      <c r="K114" s="86" t="s">
        <v>190</v>
      </c>
      <c r="L114" s="25"/>
      <c r="M114" s="8" t="s">
        <v>69</v>
      </c>
      <c r="N114" s="47">
        <v>98</v>
      </c>
      <c r="O114" s="73">
        <v>0</v>
      </c>
      <c r="P114" s="47">
        <v>98</v>
      </c>
      <c r="Q114" s="47" t="s">
        <v>70</v>
      </c>
      <c r="R114" s="47">
        <v>2000000</v>
      </c>
      <c r="S114" s="47" t="s">
        <v>326</v>
      </c>
      <c r="T114" s="47" t="s">
        <v>327</v>
      </c>
      <c r="U114" s="77">
        <v>48201240706</v>
      </c>
      <c r="V114" s="77">
        <v>138</v>
      </c>
      <c r="W114" s="98">
        <v>17</v>
      </c>
      <c r="X114" s="99">
        <v>4</v>
      </c>
      <c r="Y114" s="99">
        <v>8</v>
      </c>
      <c r="Z114" s="99">
        <v>4</v>
      </c>
      <c r="AA114" s="99">
        <v>0</v>
      </c>
      <c r="AB114" s="98">
        <v>1</v>
      </c>
      <c r="AC114">
        <v>172</v>
      </c>
      <c r="AE114" s="124">
        <v>13260.51</v>
      </c>
      <c r="AF114" s="103"/>
      <c r="AG114" s="67"/>
      <c r="AH114" s="67"/>
      <c r="AI114" s="67"/>
    </row>
    <row r="115" spans="1:107" customFormat="1" ht="15" x14ac:dyDescent="0.25">
      <c r="A115" s="8">
        <v>24032</v>
      </c>
      <c r="B115" s="8" t="s">
        <v>308</v>
      </c>
      <c r="C115" s="8" t="s">
        <v>309</v>
      </c>
      <c r="D115" s="8" t="s">
        <v>154</v>
      </c>
      <c r="E115" s="8">
        <v>77099</v>
      </c>
      <c r="F115" s="8" t="s">
        <v>155</v>
      </c>
      <c r="G115" s="8">
        <v>6</v>
      </c>
      <c r="H115" s="8" t="s">
        <v>68</v>
      </c>
      <c r="I115" s="86"/>
      <c r="J115" s="86"/>
      <c r="K115" s="86" t="s">
        <v>190</v>
      </c>
      <c r="L115" s="25"/>
      <c r="M115" s="8" t="s">
        <v>69</v>
      </c>
      <c r="N115" s="47">
        <v>66</v>
      </c>
      <c r="O115" s="73">
        <v>0</v>
      </c>
      <c r="P115" s="47">
        <v>66</v>
      </c>
      <c r="Q115" s="47" t="s">
        <v>70</v>
      </c>
      <c r="R115" s="47">
        <v>1950000</v>
      </c>
      <c r="S115" s="47" t="s">
        <v>306</v>
      </c>
      <c r="T115" s="47" t="s">
        <v>307</v>
      </c>
      <c r="U115" s="77">
        <v>48201453800</v>
      </c>
      <c r="V115" s="77">
        <v>130</v>
      </c>
      <c r="W115" s="98">
        <v>17</v>
      </c>
      <c r="X115" s="99">
        <v>4</v>
      </c>
      <c r="Y115" s="99">
        <v>8</v>
      </c>
      <c r="Z115" s="99">
        <v>4</v>
      </c>
      <c r="AA115" s="99">
        <v>7</v>
      </c>
      <c r="AB115" s="98">
        <v>1</v>
      </c>
      <c r="AC115">
        <v>171</v>
      </c>
      <c r="AE115" s="124">
        <v>9423.1</v>
      </c>
      <c r="AF115" s="103"/>
      <c r="AG115" s="67"/>
      <c r="AH115" s="67"/>
      <c r="AI115" s="67"/>
    </row>
    <row r="116" spans="1:107" ht="15" customHeight="1" x14ac:dyDescent="0.25">
      <c r="A116" s="17" t="s">
        <v>23</v>
      </c>
      <c r="B116" s="18"/>
      <c r="C116" s="41">
        <v>16878306.89427314</v>
      </c>
      <c r="D116" s="50"/>
      <c r="E116" s="25"/>
      <c r="F116" s="20"/>
      <c r="G116" s="26"/>
      <c r="H116" s="28"/>
      <c r="I116" s="89"/>
      <c r="J116" s="89"/>
      <c r="K116" s="89"/>
      <c r="L116" s="26"/>
      <c r="M116" s="20"/>
      <c r="N116" s="20"/>
      <c r="O116" s="74"/>
      <c r="P116" s="20"/>
      <c r="Q116" s="21" t="s">
        <v>19</v>
      </c>
      <c r="R116" s="46">
        <f>SUM(R104:R115)</f>
        <v>23950000</v>
      </c>
      <c r="S116" s="22"/>
      <c r="T116" s="20"/>
      <c r="U116" s="82"/>
      <c r="V116" s="20"/>
      <c r="W116" s="26"/>
      <c r="X116" s="26"/>
      <c r="AB116" s="67"/>
      <c r="AC116"/>
      <c r="AD116"/>
      <c r="AE116" s="124"/>
      <c r="AF116" s="103"/>
      <c r="AG116" s="67"/>
      <c r="AH116" s="67"/>
      <c r="AI116" s="67"/>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row>
    <row r="117" spans="1:107" ht="15" customHeight="1" x14ac:dyDescent="0.25">
      <c r="A117" s="17"/>
      <c r="B117" s="17" t="s">
        <v>465</v>
      </c>
      <c r="C117" s="41">
        <f>C116*0.4441</f>
        <v>7495656.0917467009</v>
      </c>
      <c r="D117" s="50"/>
      <c r="E117" s="25"/>
      <c r="F117" s="20"/>
      <c r="G117" s="26"/>
      <c r="H117" s="28"/>
      <c r="I117" s="89"/>
      <c r="J117" s="89"/>
      <c r="K117" s="89"/>
      <c r="L117" s="26"/>
      <c r="M117" s="20"/>
      <c r="N117" s="20"/>
      <c r="O117" s="74"/>
      <c r="P117" s="20"/>
      <c r="Q117" s="21"/>
      <c r="R117" s="46"/>
      <c r="S117" s="22"/>
      <c r="T117" s="20"/>
      <c r="U117" s="82"/>
      <c r="V117" s="20"/>
      <c r="W117" s="26"/>
      <c r="X117" s="26"/>
      <c r="AB117" s="67"/>
      <c r="AC117"/>
      <c r="AD117"/>
      <c r="AE117" s="124"/>
      <c r="AF117" s="103"/>
      <c r="AG117" s="67"/>
      <c r="AH117" s="67"/>
      <c r="AI117" s="6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ht="15" customHeight="1" x14ac:dyDescent="0.2">
      <c r="C118" s="9"/>
      <c r="E118" s="25"/>
      <c r="AE118" s="124"/>
    </row>
    <row r="119" spans="1:107" ht="15" customHeight="1" x14ac:dyDescent="0.2">
      <c r="A119" s="52" t="s">
        <v>40</v>
      </c>
      <c r="C119" s="9"/>
      <c r="E119" s="25"/>
      <c r="AE119" s="124"/>
    </row>
    <row r="120" spans="1:107" customFormat="1" ht="15" x14ac:dyDescent="0.25">
      <c r="A120" s="8">
        <v>24261</v>
      </c>
      <c r="B120" s="8" t="s">
        <v>342</v>
      </c>
      <c r="C120" s="8" t="s">
        <v>343</v>
      </c>
      <c r="D120" s="8" t="s">
        <v>344</v>
      </c>
      <c r="E120" s="8">
        <v>78611</v>
      </c>
      <c r="F120" s="8" t="s">
        <v>344</v>
      </c>
      <c r="G120" s="8">
        <v>7</v>
      </c>
      <c r="H120" s="8" t="s">
        <v>84</v>
      </c>
      <c r="I120" s="86"/>
      <c r="J120" s="86"/>
      <c r="K120" s="86" t="s">
        <v>190</v>
      </c>
      <c r="L120" s="25"/>
      <c r="M120" s="8" t="s">
        <v>69</v>
      </c>
      <c r="N120" s="47">
        <v>36</v>
      </c>
      <c r="O120" s="73">
        <v>0</v>
      </c>
      <c r="P120" s="47">
        <v>36</v>
      </c>
      <c r="Q120" s="47" t="s">
        <v>70</v>
      </c>
      <c r="R120" s="47">
        <v>868951</v>
      </c>
      <c r="S120" s="47" t="s">
        <v>106</v>
      </c>
      <c r="T120" s="47" t="s">
        <v>107</v>
      </c>
      <c r="U120" s="77">
        <v>48053960302</v>
      </c>
      <c r="V120" s="77">
        <v>122</v>
      </c>
      <c r="W120" s="98">
        <v>17</v>
      </c>
      <c r="X120" s="99">
        <v>4</v>
      </c>
      <c r="Y120" s="99">
        <v>8</v>
      </c>
      <c r="Z120" s="99">
        <v>4</v>
      </c>
      <c r="AA120" s="99">
        <v>0</v>
      </c>
      <c r="AB120" s="98">
        <v>1</v>
      </c>
      <c r="AC120">
        <v>156</v>
      </c>
      <c r="AE120" s="124">
        <v>14800.62</v>
      </c>
      <c r="AF120" s="103" t="s">
        <v>474</v>
      </c>
      <c r="AG120" s="67" t="s">
        <v>473</v>
      </c>
      <c r="AH120" s="67" t="s">
        <v>473</v>
      </c>
      <c r="AI120" s="67" t="s">
        <v>473</v>
      </c>
    </row>
    <row r="121" spans="1:107" ht="15" customHeight="1" x14ac:dyDescent="0.25">
      <c r="A121" s="17" t="s">
        <v>23</v>
      </c>
      <c r="B121" s="18"/>
      <c r="C121" s="41">
        <v>600000</v>
      </c>
      <c r="D121" s="20"/>
      <c r="E121" s="25"/>
      <c r="F121" s="20"/>
      <c r="G121" s="26"/>
      <c r="H121" s="28"/>
      <c r="I121" s="89"/>
      <c r="J121" s="89"/>
      <c r="K121" s="89"/>
      <c r="L121" s="26"/>
      <c r="M121" s="20"/>
      <c r="N121" s="20"/>
      <c r="O121" s="74"/>
      <c r="P121" s="20"/>
      <c r="Q121" s="21" t="s">
        <v>19</v>
      </c>
      <c r="R121" s="46">
        <f>SUM(R120:R120)</f>
        <v>868951</v>
      </c>
      <c r="S121" s="22"/>
      <c r="T121" s="20"/>
      <c r="U121" s="82"/>
      <c r="V121" s="20"/>
      <c r="W121" s="26"/>
      <c r="X121" s="26"/>
      <c r="AB121" s="67"/>
      <c r="AC121"/>
      <c r="AD121"/>
      <c r="AE121" s="124"/>
      <c r="AF121" s="103"/>
      <c r="AG121" s="67"/>
      <c r="AH121" s="67"/>
      <c r="AI121" s="67"/>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row>
    <row r="122" spans="1:107" ht="15" customHeight="1" x14ac:dyDescent="0.2">
      <c r="C122" s="9"/>
      <c r="E122" s="25"/>
      <c r="AE122" s="124"/>
    </row>
    <row r="123" spans="1:107" customFormat="1" ht="15" customHeight="1" x14ac:dyDescent="0.25">
      <c r="A123" s="52" t="s">
        <v>41</v>
      </c>
      <c r="B123" s="8"/>
      <c r="C123" s="9"/>
      <c r="D123" s="8"/>
      <c r="E123" s="25"/>
      <c r="F123" s="8"/>
      <c r="G123" s="25"/>
      <c r="H123" s="8"/>
      <c r="I123" s="86"/>
      <c r="J123" s="86"/>
      <c r="K123" s="86"/>
      <c r="L123" s="25"/>
      <c r="M123" s="8"/>
      <c r="N123" s="8"/>
      <c r="O123" s="73"/>
      <c r="P123" s="8"/>
      <c r="Q123" s="8"/>
      <c r="R123" s="47"/>
      <c r="S123" s="8"/>
      <c r="T123" s="8"/>
      <c r="U123" s="77"/>
      <c r="V123" s="8"/>
      <c r="W123" s="25"/>
      <c r="X123" s="25"/>
      <c r="Y123" s="25"/>
      <c r="Z123" s="94"/>
      <c r="AA123" s="94"/>
      <c r="AB123" s="67"/>
      <c r="AE123" s="124"/>
      <c r="AF123" s="103"/>
      <c r="AG123" s="67"/>
      <c r="AH123" s="67"/>
      <c r="AI123" s="67"/>
    </row>
    <row r="124" spans="1:107" customFormat="1" ht="15" x14ac:dyDescent="0.25">
      <c r="A124" s="8">
        <v>24019</v>
      </c>
      <c r="B124" s="8" t="s">
        <v>351</v>
      </c>
      <c r="C124" s="8" t="s">
        <v>352</v>
      </c>
      <c r="D124" s="8" t="s">
        <v>144</v>
      </c>
      <c r="E124" s="8">
        <v>78723</v>
      </c>
      <c r="F124" s="8" t="s">
        <v>145</v>
      </c>
      <c r="G124" s="8">
        <v>7</v>
      </c>
      <c r="H124" s="8" t="s">
        <v>68</v>
      </c>
      <c r="I124" s="86"/>
      <c r="J124" s="86"/>
      <c r="K124" s="86" t="s">
        <v>190</v>
      </c>
      <c r="L124" s="25"/>
      <c r="M124" s="8" t="s">
        <v>69</v>
      </c>
      <c r="N124" s="47">
        <v>104</v>
      </c>
      <c r="O124" s="73">
        <v>0</v>
      </c>
      <c r="P124" s="47">
        <v>104</v>
      </c>
      <c r="Q124" s="47" t="s">
        <v>454</v>
      </c>
      <c r="R124" s="47">
        <v>2000000</v>
      </c>
      <c r="S124" s="47" t="s">
        <v>349</v>
      </c>
      <c r="T124" s="47" t="s">
        <v>350</v>
      </c>
      <c r="U124" s="77">
        <v>48453002112</v>
      </c>
      <c r="V124" s="77">
        <v>135</v>
      </c>
      <c r="W124" s="98">
        <v>17</v>
      </c>
      <c r="X124" s="99">
        <v>4</v>
      </c>
      <c r="Y124" s="99">
        <v>8</v>
      </c>
      <c r="Z124" s="99">
        <v>4</v>
      </c>
      <c r="AA124" s="99">
        <v>7</v>
      </c>
      <c r="AB124" s="98">
        <v>1</v>
      </c>
      <c r="AC124">
        <v>176</v>
      </c>
      <c r="AE124" s="124">
        <v>2178.63</v>
      </c>
      <c r="AF124" s="103" t="s">
        <v>474</v>
      </c>
      <c r="AG124" s="67" t="s">
        <v>473</v>
      </c>
      <c r="AH124" s="67" t="s">
        <v>473</v>
      </c>
      <c r="AI124" s="67" t="s">
        <v>473</v>
      </c>
    </row>
    <row r="125" spans="1:107" customFormat="1" ht="15" x14ac:dyDescent="0.25">
      <c r="A125" s="8">
        <v>24018</v>
      </c>
      <c r="B125" s="8" t="s">
        <v>347</v>
      </c>
      <c r="C125" s="8" t="s">
        <v>348</v>
      </c>
      <c r="D125" s="8" t="s">
        <v>144</v>
      </c>
      <c r="E125" s="8">
        <v>78745</v>
      </c>
      <c r="F125" s="8" t="s">
        <v>145</v>
      </c>
      <c r="G125" s="8">
        <v>7</v>
      </c>
      <c r="H125" s="8" t="s">
        <v>68</v>
      </c>
      <c r="I125" s="86"/>
      <c r="J125" s="86"/>
      <c r="K125" s="86" t="s">
        <v>190</v>
      </c>
      <c r="L125" s="25"/>
      <c r="M125" s="8" t="s">
        <v>69</v>
      </c>
      <c r="N125" s="47">
        <v>104</v>
      </c>
      <c r="O125" s="73">
        <v>0</v>
      </c>
      <c r="P125" s="47">
        <v>104</v>
      </c>
      <c r="Q125" s="47" t="s">
        <v>454</v>
      </c>
      <c r="R125" s="47">
        <v>2000000</v>
      </c>
      <c r="S125" s="47" t="s">
        <v>349</v>
      </c>
      <c r="T125" s="47" t="s">
        <v>350</v>
      </c>
      <c r="U125" s="77">
        <v>48453002444</v>
      </c>
      <c r="V125" s="77">
        <v>135</v>
      </c>
      <c r="W125" s="98">
        <v>17</v>
      </c>
      <c r="X125" s="99">
        <v>4</v>
      </c>
      <c r="Y125" s="99">
        <v>8</v>
      </c>
      <c r="Z125" s="99">
        <v>4</v>
      </c>
      <c r="AA125" s="99">
        <v>7</v>
      </c>
      <c r="AB125" s="98">
        <v>1</v>
      </c>
      <c r="AC125">
        <v>176</v>
      </c>
      <c r="AE125" s="124">
        <v>4314.5200000000004</v>
      </c>
      <c r="AF125" s="103"/>
      <c r="AG125" s="67"/>
      <c r="AH125" s="67"/>
      <c r="AI125" s="67"/>
    </row>
    <row r="126" spans="1:107" s="106" customFormat="1" ht="15" x14ac:dyDescent="0.25">
      <c r="A126" s="8">
        <v>24150</v>
      </c>
      <c r="B126" s="8" t="s">
        <v>353</v>
      </c>
      <c r="C126" s="8" t="s">
        <v>354</v>
      </c>
      <c r="D126" s="8" t="s">
        <v>144</v>
      </c>
      <c r="E126" s="8">
        <v>78756</v>
      </c>
      <c r="F126" s="8" t="s">
        <v>145</v>
      </c>
      <c r="G126" s="8">
        <v>7</v>
      </c>
      <c r="H126" s="8" t="s">
        <v>68</v>
      </c>
      <c r="I126" s="86"/>
      <c r="J126" s="86"/>
      <c r="K126" s="86" t="s">
        <v>190</v>
      </c>
      <c r="L126" s="25" t="s">
        <v>191</v>
      </c>
      <c r="M126" s="8" t="s">
        <v>69</v>
      </c>
      <c r="N126" s="47">
        <v>70</v>
      </c>
      <c r="O126" s="73">
        <v>0</v>
      </c>
      <c r="P126" s="47">
        <v>70</v>
      </c>
      <c r="Q126" s="47" t="s">
        <v>70</v>
      </c>
      <c r="R126" s="47">
        <v>2000000</v>
      </c>
      <c r="S126" s="47" t="s">
        <v>235</v>
      </c>
      <c r="T126" s="47" t="s">
        <v>72</v>
      </c>
      <c r="U126" s="77">
        <v>48453000204</v>
      </c>
      <c r="V126" s="77">
        <v>137</v>
      </c>
      <c r="W126" s="98">
        <v>17</v>
      </c>
      <c r="X126" s="99">
        <v>4</v>
      </c>
      <c r="Y126" s="99">
        <v>8</v>
      </c>
      <c r="Z126" s="99">
        <v>4</v>
      </c>
      <c r="AA126" s="99">
        <v>0</v>
      </c>
      <c r="AB126" s="98">
        <v>1</v>
      </c>
      <c r="AC126">
        <v>171</v>
      </c>
      <c r="AD126"/>
      <c r="AE126" s="124">
        <v>4521.74</v>
      </c>
      <c r="AF126" s="103" t="s">
        <v>474</v>
      </c>
      <c r="AG126" s="67" t="s">
        <v>473</v>
      </c>
      <c r="AH126" s="67" t="s">
        <v>473</v>
      </c>
      <c r="AI126" s="67" t="s">
        <v>473</v>
      </c>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row>
    <row r="127" spans="1:107" customFormat="1" ht="15" x14ac:dyDescent="0.25">
      <c r="A127" s="66">
        <v>24152</v>
      </c>
      <c r="B127" s="8" t="s">
        <v>355</v>
      </c>
      <c r="C127" s="8" t="s">
        <v>356</v>
      </c>
      <c r="D127" s="8" t="s">
        <v>144</v>
      </c>
      <c r="E127" s="8">
        <v>78701</v>
      </c>
      <c r="F127" s="8" t="s">
        <v>145</v>
      </c>
      <c r="G127" s="8">
        <v>7</v>
      </c>
      <c r="H127" s="8" t="s">
        <v>68</v>
      </c>
      <c r="I127" s="86"/>
      <c r="J127" s="86"/>
      <c r="K127" s="86" t="s">
        <v>190</v>
      </c>
      <c r="L127" s="25"/>
      <c r="M127" s="8" t="s">
        <v>69</v>
      </c>
      <c r="N127" s="47">
        <v>72</v>
      </c>
      <c r="O127" s="73">
        <v>11</v>
      </c>
      <c r="P127" s="47">
        <v>83</v>
      </c>
      <c r="Q127" s="47" t="s">
        <v>78</v>
      </c>
      <c r="R127" s="47">
        <v>2000000</v>
      </c>
      <c r="S127" s="47" t="s">
        <v>357</v>
      </c>
      <c r="T127" s="47" t="s">
        <v>358</v>
      </c>
      <c r="U127" s="77">
        <v>48453000700</v>
      </c>
      <c r="V127" s="77">
        <v>130</v>
      </c>
      <c r="W127" s="98">
        <v>17</v>
      </c>
      <c r="X127" s="99">
        <v>4</v>
      </c>
      <c r="Y127" s="99">
        <v>8</v>
      </c>
      <c r="Z127" s="99">
        <v>4</v>
      </c>
      <c r="AA127" s="99">
        <v>7</v>
      </c>
      <c r="AB127" s="98">
        <v>1</v>
      </c>
      <c r="AC127">
        <v>171</v>
      </c>
      <c r="AE127" s="124">
        <v>4856.8</v>
      </c>
      <c r="AF127" s="103"/>
      <c r="AG127" s="67"/>
      <c r="AH127" s="67"/>
      <c r="AI127" s="67"/>
    </row>
    <row r="128" spans="1:107" customFormat="1" ht="15" x14ac:dyDescent="0.25">
      <c r="A128" s="8">
        <v>24006</v>
      </c>
      <c r="B128" s="8" t="s">
        <v>345</v>
      </c>
      <c r="C128" s="8" t="s">
        <v>346</v>
      </c>
      <c r="D128" s="8" t="s">
        <v>144</v>
      </c>
      <c r="E128" s="8">
        <v>78702</v>
      </c>
      <c r="F128" s="8" t="s">
        <v>145</v>
      </c>
      <c r="G128" s="8">
        <v>7</v>
      </c>
      <c r="H128" s="8" t="s">
        <v>68</v>
      </c>
      <c r="I128" s="86"/>
      <c r="J128" s="86"/>
      <c r="K128" s="86" t="s">
        <v>191</v>
      </c>
      <c r="L128" s="25" t="s">
        <v>191</v>
      </c>
      <c r="M128" s="8" t="s">
        <v>453</v>
      </c>
      <c r="N128" s="47">
        <v>95</v>
      </c>
      <c r="O128" s="73">
        <v>0</v>
      </c>
      <c r="P128" s="47">
        <v>95</v>
      </c>
      <c r="Q128" s="47" t="s">
        <v>70</v>
      </c>
      <c r="R128" s="47">
        <v>2000000</v>
      </c>
      <c r="S128" s="47" t="s">
        <v>146</v>
      </c>
      <c r="T128" s="47" t="s">
        <v>147</v>
      </c>
      <c r="U128" s="77">
        <v>48453000902</v>
      </c>
      <c r="V128" s="77">
        <v>132</v>
      </c>
      <c r="W128" s="98">
        <v>17</v>
      </c>
      <c r="X128" s="99">
        <v>4</v>
      </c>
      <c r="Y128" s="99">
        <v>8</v>
      </c>
      <c r="Z128" s="99">
        <v>4</v>
      </c>
      <c r="AA128" s="99">
        <v>0</v>
      </c>
      <c r="AB128" s="98">
        <v>1</v>
      </c>
      <c r="AC128">
        <v>166</v>
      </c>
      <c r="AE128" s="124">
        <v>2894.46</v>
      </c>
      <c r="AF128" s="103"/>
      <c r="AG128" s="67"/>
      <c r="AH128" s="67"/>
      <c r="AI128" s="67"/>
    </row>
    <row r="129" spans="1:107" ht="15" customHeight="1" x14ac:dyDescent="0.25">
      <c r="A129" s="17" t="s">
        <v>23</v>
      </c>
      <c r="B129" s="18"/>
      <c r="C129" s="41">
        <v>5637298.7947676163</v>
      </c>
      <c r="D129" s="50"/>
      <c r="E129" s="25"/>
      <c r="F129" s="20"/>
      <c r="G129" s="26"/>
      <c r="H129" s="28"/>
      <c r="I129" s="89"/>
      <c r="J129" s="89"/>
      <c r="K129" s="89"/>
      <c r="L129" s="26"/>
      <c r="M129" s="20"/>
      <c r="N129" s="20"/>
      <c r="O129" s="74"/>
      <c r="P129" s="20"/>
      <c r="Q129" s="21" t="s">
        <v>19</v>
      </c>
      <c r="R129" s="46">
        <f>SUM(R124:R128)</f>
        <v>10000000</v>
      </c>
      <c r="S129" s="22"/>
      <c r="T129" s="20"/>
      <c r="U129" s="82"/>
      <c r="V129" s="20"/>
      <c r="W129" s="26"/>
      <c r="X129" s="26"/>
      <c r="AB129" s="67"/>
      <c r="AC129"/>
      <c r="AD129"/>
      <c r="AE129" s="124"/>
      <c r="AF129" s="103"/>
      <c r="AG129" s="67"/>
      <c r="AH129" s="67"/>
      <c r="AI129" s="67"/>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1:107" ht="15" customHeight="1" x14ac:dyDescent="0.25">
      <c r="A130" s="17"/>
      <c r="B130" s="17" t="s">
        <v>465</v>
      </c>
      <c r="C130" s="41">
        <f>C129*0.3944</f>
        <v>2223350.6446563476</v>
      </c>
      <c r="D130" s="50"/>
      <c r="E130" s="25"/>
      <c r="F130" s="20"/>
      <c r="G130" s="26"/>
      <c r="H130" s="28"/>
      <c r="I130" s="89"/>
      <c r="J130" s="89"/>
      <c r="K130" s="89"/>
      <c r="L130" s="26"/>
      <c r="M130" s="20"/>
      <c r="N130" s="20"/>
      <c r="O130" s="74"/>
      <c r="P130" s="20"/>
      <c r="Q130" s="21"/>
      <c r="R130" s="46"/>
      <c r="S130" s="22"/>
      <c r="T130" s="20"/>
      <c r="U130" s="82"/>
      <c r="V130" s="20"/>
      <c r="W130" s="26"/>
      <c r="X130" s="26"/>
      <c r="AB130" s="67"/>
      <c r="AC130"/>
      <c r="AD130"/>
      <c r="AE130" s="124"/>
      <c r="AF130" s="103"/>
      <c r="AG130" s="67"/>
      <c r="AH130" s="67"/>
      <c r="AI130" s="67"/>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row>
    <row r="131" spans="1:107" ht="15" customHeight="1" x14ac:dyDescent="0.25">
      <c r="C131" s="9"/>
      <c r="E131" s="25"/>
      <c r="AE131" s="124"/>
      <c r="AF131" s="103"/>
    </row>
    <row r="132" spans="1:107" customFormat="1" ht="15" customHeight="1" x14ac:dyDescent="0.25">
      <c r="A132" s="52" t="s">
        <v>42</v>
      </c>
      <c r="B132" s="8"/>
      <c r="C132" s="9"/>
      <c r="D132" s="8"/>
      <c r="E132" s="25"/>
      <c r="F132" s="8"/>
      <c r="G132" s="25"/>
      <c r="H132" s="8"/>
      <c r="I132" s="86"/>
      <c r="J132" s="86"/>
      <c r="K132" s="86"/>
      <c r="L132" s="25"/>
      <c r="M132" s="8"/>
      <c r="N132" s="8"/>
      <c r="O132" s="73"/>
      <c r="P132" s="8"/>
      <c r="Q132" s="8"/>
      <c r="R132" s="47"/>
      <c r="S132" s="8"/>
      <c r="T132" s="8"/>
      <c r="U132" s="77"/>
      <c r="V132" s="8"/>
      <c r="W132" s="25"/>
      <c r="X132" s="25"/>
      <c r="Y132" s="25"/>
      <c r="Z132" s="94"/>
      <c r="AA132" s="94"/>
      <c r="AB132" s="67"/>
      <c r="AE132" s="124"/>
      <c r="AF132" s="103"/>
      <c r="AG132" s="67"/>
      <c r="AH132" s="67"/>
      <c r="AI132" s="67"/>
    </row>
    <row r="133" spans="1:107" customFormat="1" ht="15" x14ac:dyDescent="0.25">
      <c r="A133" s="8">
        <v>24224</v>
      </c>
      <c r="B133" s="8" t="s">
        <v>359</v>
      </c>
      <c r="C133" s="8" t="s">
        <v>360</v>
      </c>
      <c r="D133" s="8" t="s">
        <v>361</v>
      </c>
      <c r="E133" s="8">
        <v>76528</v>
      </c>
      <c r="F133" s="8" t="s">
        <v>362</v>
      </c>
      <c r="G133" s="8">
        <v>8</v>
      </c>
      <c r="H133" s="8" t="s">
        <v>84</v>
      </c>
      <c r="I133" s="86"/>
      <c r="J133" s="86"/>
      <c r="K133" s="86" t="s">
        <v>190</v>
      </c>
      <c r="L133" s="25"/>
      <c r="M133" s="8" t="s">
        <v>69</v>
      </c>
      <c r="N133" s="47">
        <v>28</v>
      </c>
      <c r="O133" s="73">
        <v>4</v>
      </c>
      <c r="P133" s="47">
        <v>32</v>
      </c>
      <c r="Q133" s="47" t="s">
        <v>70</v>
      </c>
      <c r="R133" s="47">
        <v>1036766</v>
      </c>
      <c r="S133" s="47" t="s">
        <v>271</v>
      </c>
      <c r="T133" s="47" t="s">
        <v>72</v>
      </c>
      <c r="U133" s="77">
        <v>48099010202</v>
      </c>
      <c r="V133" s="77">
        <v>86</v>
      </c>
      <c r="W133" s="98">
        <v>17</v>
      </c>
      <c r="X133" s="99">
        <v>4</v>
      </c>
      <c r="Y133" s="99">
        <v>8</v>
      </c>
      <c r="Z133" s="99">
        <v>4</v>
      </c>
      <c r="AA133" s="99">
        <v>0</v>
      </c>
      <c r="AB133" s="98">
        <v>1</v>
      </c>
      <c r="AC133">
        <v>120</v>
      </c>
      <c r="AE133" s="124">
        <v>4003.15</v>
      </c>
      <c r="AF133" s="103" t="s">
        <v>474</v>
      </c>
      <c r="AG133" s="67" t="s">
        <v>473</v>
      </c>
      <c r="AH133" s="67" t="s">
        <v>473</v>
      </c>
      <c r="AI133" s="67" t="s">
        <v>473</v>
      </c>
    </row>
    <row r="134" spans="1:107" ht="15" customHeight="1" x14ac:dyDescent="0.25">
      <c r="A134" s="17" t="s">
        <v>23</v>
      </c>
      <c r="B134" s="18"/>
      <c r="C134" s="41">
        <v>723266.77681519091</v>
      </c>
      <c r="D134" s="20"/>
      <c r="E134" s="25"/>
      <c r="F134" s="20"/>
      <c r="G134" s="26"/>
      <c r="H134" s="28"/>
      <c r="I134" s="89"/>
      <c r="J134" s="89"/>
      <c r="K134" s="89"/>
      <c r="M134" s="20"/>
      <c r="N134" s="20"/>
      <c r="O134" s="74"/>
      <c r="P134" s="20"/>
      <c r="Q134" s="21" t="s">
        <v>19</v>
      </c>
      <c r="R134" s="46">
        <f>SUM(R133:R133)</f>
        <v>1036766</v>
      </c>
      <c r="S134" s="22"/>
      <c r="T134" s="20"/>
      <c r="U134" s="82"/>
      <c r="V134" s="20"/>
      <c r="W134" s="26"/>
      <c r="X134" s="26"/>
      <c r="AB134" s="67"/>
      <c r="AC134"/>
      <c r="AD134"/>
      <c r="AE134" s="124"/>
      <c r="AF134" s="103"/>
      <c r="AG134" s="67"/>
      <c r="AH134" s="67"/>
      <c r="AI134" s="67"/>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row>
    <row r="135" spans="1:107" ht="15" customHeight="1" x14ac:dyDescent="0.2">
      <c r="C135" s="9"/>
      <c r="E135" s="25"/>
      <c r="AE135" s="124"/>
    </row>
    <row r="136" spans="1:107" customFormat="1" ht="15" customHeight="1" x14ac:dyDescent="0.25">
      <c r="A136" s="52" t="s">
        <v>43</v>
      </c>
      <c r="B136" s="8"/>
      <c r="C136" s="9"/>
      <c r="D136" s="8"/>
      <c r="E136" s="25"/>
      <c r="F136" s="8"/>
      <c r="G136" s="25"/>
      <c r="H136" s="8"/>
      <c r="I136" s="86"/>
      <c r="J136" s="86"/>
      <c r="K136" s="86"/>
      <c r="L136" s="25"/>
      <c r="M136" s="8"/>
      <c r="N136" s="8"/>
      <c r="O136" s="73"/>
      <c r="P136" s="8"/>
      <c r="Q136" s="8"/>
      <c r="R136" s="47"/>
      <c r="S136" s="8"/>
      <c r="T136" s="8"/>
      <c r="U136" s="77"/>
      <c r="V136" s="8"/>
      <c r="W136" s="25"/>
      <c r="X136" s="25"/>
      <c r="Y136" s="25"/>
      <c r="Z136" s="94"/>
      <c r="AA136" s="94"/>
      <c r="AB136" s="67"/>
      <c r="AE136" s="124"/>
      <c r="AF136" s="103"/>
      <c r="AG136" s="67"/>
      <c r="AH136" s="67"/>
      <c r="AI136" s="67"/>
    </row>
    <row r="137" spans="1:107" customFormat="1" ht="15" x14ac:dyDescent="0.25">
      <c r="A137" s="8">
        <v>24045</v>
      </c>
      <c r="B137" s="8" t="s">
        <v>363</v>
      </c>
      <c r="C137" s="8" t="s">
        <v>364</v>
      </c>
      <c r="D137" s="8" t="s">
        <v>365</v>
      </c>
      <c r="E137" s="8">
        <v>76504</v>
      </c>
      <c r="F137" s="8" t="s">
        <v>366</v>
      </c>
      <c r="G137" s="8">
        <v>8</v>
      </c>
      <c r="H137" s="8" t="s">
        <v>68</v>
      </c>
      <c r="I137" s="86"/>
      <c r="J137" s="86"/>
      <c r="K137" s="86" t="s">
        <v>190</v>
      </c>
      <c r="L137" s="25"/>
      <c r="M137" s="8" t="s">
        <v>69</v>
      </c>
      <c r="N137" s="47">
        <v>102</v>
      </c>
      <c r="O137" s="73">
        <v>0</v>
      </c>
      <c r="P137" s="47">
        <v>102</v>
      </c>
      <c r="Q137" s="47" t="s">
        <v>78</v>
      </c>
      <c r="R137" s="47">
        <v>2000000</v>
      </c>
      <c r="S137" s="47" t="s">
        <v>367</v>
      </c>
      <c r="T137" s="47" t="s">
        <v>368</v>
      </c>
      <c r="U137" s="77">
        <v>48027021202</v>
      </c>
      <c r="V137" s="77">
        <v>139</v>
      </c>
      <c r="W137" s="98">
        <v>17</v>
      </c>
      <c r="X137" s="99">
        <v>4</v>
      </c>
      <c r="Y137" s="99">
        <v>8</v>
      </c>
      <c r="Z137" s="99">
        <v>4</v>
      </c>
      <c r="AA137" s="99">
        <v>0</v>
      </c>
      <c r="AB137" s="98">
        <v>1</v>
      </c>
      <c r="AC137">
        <v>173</v>
      </c>
      <c r="AE137" s="124">
        <v>3044.22</v>
      </c>
      <c r="AF137" s="103" t="s">
        <v>474</v>
      </c>
      <c r="AG137" s="67" t="s">
        <v>473</v>
      </c>
      <c r="AH137" s="67" t="s">
        <v>473</v>
      </c>
      <c r="AI137" s="67" t="s">
        <v>473</v>
      </c>
    </row>
    <row r="138" spans="1:107" customFormat="1" ht="15" x14ac:dyDescent="0.25">
      <c r="A138" s="8">
        <v>24175</v>
      </c>
      <c r="B138" s="8" t="s">
        <v>369</v>
      </c>
      <c r="C138" s="8" t="s">
        <v>370</v>
      </c>
      <c r="D138" s="8" t="s">
        <v>371</v>
      </c>
      <c r="E138" s="8">
        <v>76543</v>
      </c>
      <c r="F138" s="8" t="s">
        <v>366</v>
      </c>
      <c r="G138" s="8">
        <v>8</v>
      </c>
      <c r="H138" s="8" t="s">
        <v>68</v>
      </c>
      <c r="I138" s="86"/>
      <c r="J138" s="86"/>
      <c r="K138" s="86"/>
      <c r="L138" s="25"/>
      <c r="M138" s="8" t="s">
        <v>69</v>
      </c>
      <c r="N138" s="47">
        <v>102</v>
      </c>
      <c r="O138" s="73">
        <v>0</v>
      </c>
      <c r="P138" s="47">
        <v>102</v>
      </c>
      <c r="Q138" s="47" t="s">
        <v>78</v>
      </c>
      <c r="R138" s="47">
        <v>2000000</v>
      </c>
      <c r="S138" s="47" t="s">
        <v>372</v>
      </c>
      <c r="T138" s="47" t="s">
        <v>373</v>
      </c>
      <c r="U138" s="77">
        <v>48027022401</v>
      </c>
      <c r="V138" s="77">
        <v>139</v>
      </c>
      <c r="W138" s="98">
        <v>17</v>
      </c>
      <c r="X138" s="99">
        <v>4</v>
      </c>
      <c r="Y138" s="99">
        <v>8</v>
      </c>
      <c r="Z138" s="99">
        <v>4</v>
      </c>
      <c r="AA138" s="99">
        <v>0</v>
      </c>
      <c r="AB138" s="98">
        <v>1</v>
      </c>
      <c r="AC138">
        <v>173</v>
      </c>
      <c r="AE138" s="124">
        <v>5155.3599999999997</v>
      </c>
      <c r="AF138" s="103" t="s">
        <v>474</v>
      </c>
      <c r="AG138" s="67" t="s">
        <v>473</v>
      </c>
      <c r="AH138" s="67" t="s">
        <v>473</v>
      </c>
      <c r="AI138" s="67" t="s">
        <v>473</v>
      </c>
    </row>
    <row r="139" spans="1:107" ht="15" customHeight="1" x14ac:dyDescent="0.25">
      <c r="A139" s="17" t="s">
        <v>23</v>
      </c>
      <c r="B139" s="18"/>
      <c r="C139" s="41">
        <v>2944318.7160213995</v>
      </c>
      <c r="D139" s="20"/>
      <c r="E139" s="25"/>
      <c r="F139" s="20"/>
      <c r="G139" s="26"/>
      <c r="H139" s="28"/>
      <c r="I139" s="89"/>
      <c r="J139" s="89"/>
      <c r="K139" s="89"/>
      <c r="M139" s="20"/>
      <c r="N139" s="20"/>
      <c r="O139" s="74"/>
      <c r="P139" s="20"/>
      <c r="Q139" s="21" t="s">
        <v>19</v>
      </c>
      <c r="R139" s="46">
        <f>SUM(R137:R138)</f>
        <v>4000000</v>
      </c>
      <c r="S139" s="22"/>
      <c r="T139" s="20"/>
      <c r="U139" s="82"/>
      <c r="V139" s="20"/>
      <c r="W139" s="26"/>
      <c r="X139" s="26"/>
      <c r="AB139" s="67"/>
      <c r="AC139"/>
      <c r="AD139"/>
      <c r="AE139" s="124"/>
      <c r="AF139" s="103"/>
      <c r="AG139" s="67"/>
      <c r="AH139" s="67"/>
      <c r="AI139" s="67"/>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row>
    <row r="140" spans="1:107" ht="15" customHeight="1" x14ac:dyDescent="0.2">
      <c r="C140" s="9"/>
      <c r="E140" s="25"/>
      <c r="AE140" s="124"/>
    </row>
    <row r="141" spans="1:107" ht="15" customHeight="1" x14ac:dyDescent="0.2">
      <c r="A141" s="52" t="s">
        <v>44</v>
      </c>
      <c r="C141" s="9"/>
      <c r="E141" s="25"/>
      <c r="AE141" s="124"/>
    </row>
    <row r="142" spans="1:107" customFormat="1" ht="15" x14ac:dyDescent="0.25">
      <c r="A142" s="8">
        <v>24094</v>
      </c>
      <c r="B142" s="8" t="s">
        <v>374</v>
      </c>
      <c r="C142" s="8" t="s">
        <v>375</v>
      </c>
      <c r="D142" s="8" t="s">
        <v>376</v>
      </c>
      <c r="E142" s="8">
        <v>78028</v>
      </c>
      <c r="F142" s="8" t="s">
        <v>377</v>
      </c>
      <c r="G142" s="8">
        <v>9</v>
      </c>
      <c r="H142" s="8" t="s">
        <v>84</v>
      </c>
      <c r="I142" s="86"/>
      <c r="J142" s="86"/>
      <c r="K142" s="86" t="s">
        <v>191</v>
      </c>
      <c r="L142" s="25"/>
      <c r="M142" s="8" t="s">
        <v>69</v>
      </c>
      <c r="N142" s="47">
        <v>46</v>
      </c>
      <c r="O142" s="73">
        <v>6</v>
      </c>
      <c r="P142" s="47">
        <v>52</v>
      </c>
      <c r="Q142" s="47" t="s">
        <v>454</v>
      </c>
      <c r="R142" s="47">
        <v>900000</v>
      </c>
      <c r="S142" s="47" t="s">
        <v>378</v>
      </c>
      <c r="T142" s="47" t="s">
        <v>379</v>
      </c>
      <c r="U142" s="77">
        <v>48265960102</v>
      </c>
      <c r="V142" s="77">
        <v>140</v>
      </c>
      <c r="W142" s="98">
        <v>17</v>
      </c>
      <c r="X142" s="99">
        <v>4</v>
      </c>
      <c r="Y142" s="99">
        <v>8</v>
      </c>
      <c r="Z142" s="99">
        <v>4</v>
      </c>
      <c r="AA142" s="99">
        <v>0</v>
      </c>
      <c r="AB142" s="98">
        <v>1</v>
      </c>
      <c r="AC142">
        <v>174</v>
      </c>
      <c r="AE142" s="124">
        <v>16191.53</v>
      </c>
      <c r="AF142" s="103" t="s">
        <v>474</v>
      </c>
      <c r="AG142" s="67" t="s">
        <v>473</v>
      </c>
      <c r="AH142" s="67" t="s">
        <v>473</v>
      </c>
      <c r="AI142" s="67" t="s">
        <v>473</v>
      </c>
    </row>
    <row r="143" spans="1:107" customFormat="1" ht="15" x14ac:dyDescent="0.25">
      <c r="A143" s="8">
        <v>24211</v>
      </c>
      <c r="B143" s="8" t="s">
        <v>380</v>
      </c>
      <c r="C143" s="8" t="s">
        <v>381</v>
      </c>
      <c r="D143" s="8" t="s">
        <v>382</v>
      </c>
      <c r="E143" s="8">
        <v>78064</v>
      </c>
      <c r="F143" s="8" t="s">
        <v>383</v>
      </c>
      <c r="G143" s="8">
        <v>9</v>
      </c>
      <c r="H143" s="8" t="s">
        <v>84</v>
      </c>
      <c r="I143" s="86"/>
      <c r="J143" s="86"/>
      <c r="K143" s="86" t="s">
        <v>190</v>
      </c>
      <c r="L143" s="25"/>
      <c r="M143" s="8" t="s">
        <v>69</v>
      </c>
      <c r="N143" s="47">
        <v>27</v>
      </c>
      <c r="O143" s="73">
        <v>7</v>
      </c>
      <c r="P143" s="47">
        <v>34</v>
      </c>
      <c r="Q143" s="47" t="s">
        <v>70</v>
      </c>
      <c r="R143" s="47">
        <v>900000</v>
      </c>
      <c r="S143" s="47" t="s">
        <v>79</v>
      </c>
      <c r="T143" s="47" t="s">
        <v>72</v>
      </c>
      <c r="U143" s="77">
        <v>48013960102</v>
      </c>
      <c r="V143" s="77">
        <v>88</v>
      </c>
      <c r="W143" s="98">
        <v>0</v>
      </c>
      <c r="X143" s="99">
        <v>4</v>
      </c>
      <c r="Y143" s="99">
        <v>8</v>
      </c>
      <c r="Z143" s="99">
        <v>0</v>
      </c>
      <c r="AA143" s="99">
        <v>0</v>
      </c>
      <c r="AB143" s="98">
        <v>1</v>
      </c>
      <c r="AC143">
        <v>101</v>
      </c>
      <c r="AE143" s="124">
        <v>5003.5174743196476</v>
      </c>
      <c r="AF143" s="103"/>
      <c r="AG143" s="67"/>
      <c r="AH143" s="67"/>
      <c r="AI143" s="67"/>
    </row>
    <row r="144" spans="1:107" ht="15" customHeight="1" x14ac:dyDescent="0.25">
      <c r="A144" s="17" t="s">
        <v>23</v>
      </c>
      <c r="B144" s="18"/>
      <c r="C144" s="41">
        <v>600766.18279227661</v>
      </c>
      <c r="D144" s="20"/>
      <c r="E144" s="25"/>
      <c r="F144" s="20"/>
      <c r="G144" s="26"/>
      <c r="H144" s="28"/>
      <c r="I144" s="89"/>
      <c r="J144" s="89"/>
      <c r="K144" s="89"/>
      <c r="M144" s="20"/>
      <c r="N144" s="20"/>
      <c r="O144" s="74"/>
      <c r="P144" s="20"/>
      <c r="Q144" s="21" t="s">
        <v>19</v>
      </c>
      <c r="R144" s="46">
        <f>SUM(R142:R143)</f>
        <v>1800000</v>
      </c>
      <c r="S144" s="22"/>
      <c r="T144" s="20"/>
      <c r="U144" s="82"/>
      <c r="V144" s="20"/>
      <c r="W144" s="26"/>
      <c r="X144" s="26"/>
      <c r="AB144" s="67"/>
      <c r="AC144"/>
      <c r="AD144"/>
      <c r="AE144" s="124"/>
      <c r="AF144" s="103"/>
      <c r="AG144" s="67"/>
      <c r="AH144" s="67"/>
      <c r="AI144" s="67"/>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row>
    <row r="145" spans="1:107" ht="15" customHeight="1" x14ac:dyDescent="0.2">
      <c r="C145" s="9"/>
      <c r="E145" s="25"/>
      <c r="AE145" s="124"/>
    </row>
    <row r="146" spans="1:107" customFormat="1" ht="15" customHeight="1" x14ac:dyDescent="0.25">
      <c r="A146" s="52" t="s">
        <v>45</v>
      </c>
      <c r="B146" s="8"/>
      <c r="C146" s="9"/>
      <c r="D146" s="8"/>
      <c r="E146" s="25"/>
      <c r="F146" s="8"/>
      <c r="G146" s="25"/>
      <c r="H146" s="8"/>
      <c r="I146" s="86"/>
      <c r="J146" s="86"/>
      <c r="K146" s="86"/>
      <c r="L146" s="25"/>
      <c r="M146" s="8"/>
      <c r="N146" s="8"/>
      <c r="O146" s="73"/>
      <c r="P146" s="8"/>
      <c r="Q146" s="8"/>
      <c r="R146" s="47"/>
      <c r="S146" s="8"/>
      <c r="T146" s="8"/>
      <c r="U146" s="77"/>
      <c r="V146" s="8"/>
      <c r="W146" s="25"/>
      <c r="X146" s="25"/>
      <c r="Y146" s="25"/>
      <c r="Z146" s="94"/>
      <c r="AA146" s="94"/>
      <c r="AB146" s="67"/>
      <c r="AE146" s="124"/>
      <c r="AF146" s="103"/>
      <c r="AG146" s="67"/>
      <c r="AH146" s="67"/>
      <c r="AI146" s="67"/>
    </row>
    <row r="147" spans="1:107" customFormat="1" ht="15" x14ac:dyDescent="0.25">
      <c r="A147" s="8">
        <v>24064</v>
      </c>
      <c r="B147" s="8" t="s">
        <v>390</v>
      </c>
      <c r="C147" s="8" t="s">
        <v>391</v>
      </c>
      <c r="D147" s="8" t="s">
        <v>386</v>
      </c>
      <c r="E147" s="8">
        <v>78207</v>
      </c>
      <c r="F147" s="8" t="s">
        <v>387</v>
      </c>
      <c r="G147" s="8">
        <v>9</v>
      </c>
      <c r="H147" s="8" t="s">
        <v>68</v>
      </c>
      <c r="I147" s="86"/>
      <c r="J147" s="86"/>
      <c r="K147" s="86" t="s">
        <v>190</v>
      </c>
      <c r="L147" s="25"/>
      <c r="M147" s="8" t="s">
        <v>452</v>
      </c>
      <c r="N147" s="47">
        <v>55</v>
      </c>
      <c r="O147" s="73">
        <v>0</v>
      </c>
      <c r="P147" s="47">
        <v>55</v>
      </c>
      <c r="Q147" s="47" t="s">
        <v>78</v>
      </c>
      <c r="R147" s="47">
        <v>1219730.8500000001</v>
      </c>
      <c r="S147" s="47" t="s">
        <v>302</v>
      </c>
      <c r="T147" s="47" t="s">
        <v>303</v>
      </c>
      <c r="U147" s="77">
        <v>48029170200</v>
      </c>
      <c r="V147" s="77">
        <v>134</v>
      </c>
      <c r="W147" s="98">
        <v>17</v>
      </c>
      <c r="X147" s="99">
        <v>4</v>
      </c>
      <c r="Y147" s="99">
        <v>8</v>
      </c>
      <c r="Z147" s="99">
        <v>4</v>
      </c>
      <c r="AA147" s="99">
        <v>7</v>
      </c>
      <c r="AB147" s="98">
        <v>1</v>
      </c>
      <c r="AC147">
        <v>175</v>
      </c>
      <c r="AE147" s="124">
        <v>4226.18</v>
      </c>
      <c r="AF147" s="103" t="s">
        <v>474</v>
      </c>
      <c r="AG147" s="67" t="s">
        <v>473</v>
      </c>
      <c r="AH147" s="67" t="s">
        <v>473</v>
      </c>
      <c r="AI147" s="67" t="s">
        <v>473</v>
      </c>
    </row>
    <row r="148" spans="1:107" s="106" customFormat="1" ht="15" x14ac:dyDescent="0.25">
      <c r="A148" s="8">
        <v>24244</v>
      </c>
      <c r="B148" s="8" t="s">
        <v>404</v>
      </c>
      <c r="C148" s="8" t="s">
        <v>405</v>
      </c>
      <c r="D148" s="8" t="s">
        <v>386</v>
      </c>
      <c r="E148" s="8">
        <v>78251</v>
      </c>
      <c r="F148" s="8" t="s">
        <v>387</v>
      </c>
      <c r="G148" s="8">
        <v>9</v>
      </c>
      <c r="H148" s="8" t="s">
        <v>68</v>
      </c>
      <c r="I148" s="86"/>
      <c r="J148" s="86"/>
      <c r="K148" s="86" t="s">
        <v>190</v>
      </c>
      <c r="L148" s="25"/>
      <c r="M148" s="8" t="s">
        <v>69</v>
      </c>
      <c r="N148" s="47">
        <v>88</v>
      </c>
      <c r="O148" s="73">
        <v>0</v>
      </c>
      <c r="P148" s="47">
        <v>88</v>
      </c>
      <c r="Q148" s="47" t="s">
        <v>78</v>
      </c>
      <c r="R148" s="47">
        <v>2000000</v>
      </c>
      <c r="S148" s="47" t="s">
        <v>402</v>
      </c>
      <c r="T148" s="47" t="s">
        <v>403</v>
      </c>
      <c r="U148" s="77">
        <v>48029171928</v>
      </c>
      <c r="V148" s="77">
        <v>139</v>
      </c>
      <c r="W148" s="98">
        <v>17</v>
      </c>
      <c r="X148" s="99">
        <v>4</v>
      </c>
      <c r="Y148" s="99">
        <v>8</v>
      </c>
      <c r="Z148" s="99">
        <v>4</v>
      </c>
      <c r="AA148" s="99">
        <v>0</v>
      </c>
      <c r="AB148" s="98">
        <v>1</v>
      </c>
      <c r="AC148">
        <v>173</v>
      </c>
      <c r="AD148"/>
      <c r="AE148" s="124">
        <v>1880.4</v>
      </c>
      <c r="AF148" s="103"/>
      <c r="AG148" s="67"/>
      <c r="AH148" s="67"/>
      <c r="AI148" s="67"/>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customFormat="1" ht="15" x14ac:dyDescent="0.25">
      <c r="A149" s="8">
        <v>24056</v>
      </c>
      <c r="B149" s="8" t="s">
        <v>384</v>
      </c>
      <c r="C149" s="8" t="s">
        <v>385</v>
      </c>
      <c r="D149" s="8" t="s">
        <v>386</v>
      </c>
      <c r="E149" s="8">
        <v>78247</v>
      </c>
      <c r="F149" s="8" t="s">
        <v>387</v>
      </c>
      <c r="G149" s="8">
        <v>9</v>
      </c>
      <c r="H149" s="8" t="s">
        <v>68</v>
      </c>
      <c r="I149" s="86"/>
      <c r="J149" s="86"/>
      <c r="K149" s="86" t="s">
        <v>190</v>
      </c>
      <c r="L149" s="25" t="s">
        <v>191</v>
      </c>
      <c r="M149" s="8" t="s">
        <v>69</v>
      </c>
      <c r="N149" s="47">
        <v>85</v>
      </c>
      <c r="O149" s="73">
        <v>0</v>
      </c>
      <c r="P149" s="47">
        <v>85</v>
      </c>
      <c r="Q149" s="47" t="s">
        <v>70</v>
      </c>
      <c r="R149" s="47">
        <v>2000000</v>
      </c>
      <c r="S149" s="47" t="s">
        <v>388</v>
      </c>
      <c r="T149" s="47" t="s">
        <v>389</v>
      </c>
      <c r="U149" s="77">
        <v>48029121809</v>
      </c>
      <c r="V149" s="77">
        <v>139</v>
      </c>
      <c r="W149" s="98">
        <v>17</v>
      </c>
      <c r="X149" s="99">
        <v>4</v>
      </c>
      <c r="Y149" s="99">
        <v>8</v>
      </c>
      <c r="Z149" s="99">
        <v>4</v>
      </c>
      <c r="AA149" s="99">
        <v>0</v>
      </c>
      <c r="AB149" s="98">
        <v>1</v>
      </c>
      <c r="AC149">
        <v>173</v>
      </c>
      <c r="AE149" s="124">
        <v>4603.3999999999996</v>
      </c>
      <c r="AF149" s="103" t="s">
        <v>474</v>
      </c>
      <c r="AG149" s="67" t="s">
        <v>473</v>
      </c>
      <c r="AH149" s="67" t="s">
        <v>473</v>
      </c>
      <c r="AI149" s="67" t="s">
        <v>473</v>
      </c>
    </row>
    <row r="150" spans="1:107" customFormat="1" ht="15" x14ac:dyDescent="0.25">
      <c r="A150" s="8">
        <v>24079</v>
      </c>
      <c r="B150" s="8" t="s">
        <v>392</v>
      </c>
      <c r="C150" s="8" t="s">
        <v>393</v>
      </c>
      <c r="D150" s="8" t="s">
        <v>394</v>
      </c>
      <c r="E150" s="8">
        <v>78130</v>
      </c>
      <c r="F150" s="8" t="s">
        <v>395</v>
      </c>
      <c r="G150" s="8">
        <v>9</v>
      </c>
      <c r="H150" s="8" t="s">
        <v>68</v>
      </c>
      <c r="I150" s="86"/>
      <c r="J150" s="86"/>
      <c r="K150" s="86" t="s">
        <v>190</v>
      </c>
      <c r="L150" s="25"/>
      <c r="M150" s="8" t="s">
        <v>69</v>
      </c>
      <c r="N150" s="47">
        <v>85</v>
      </c>
      <c r="O150" s="73">
        <v>0</v>
      </c>
      <c r="P150" s="47">
        <v>85</v>
      </c>
      <c r="Q150" s="47" t="s">
        <v>70</v>
      </c>
      <c r="R150" s="47">
        <v>2000000</v>
      </c>
      <c r="S150" s="47" t="s">
        <v>396</v>
      </c>
      <c r="T150" s="47" t="s">
        <v>397</v>
      </c>
      <c r="U150" s="77">
        <v>48091310404</v>
      </c>
      <c r="V150" s="77">
        <v>139</v>
      </c>
      <c r="W150" s="98">
        <v>17</v>
      </c>
      <c r="X150" s="99">
        <v>4</v>
      </c>
      <c r="Y150" s="99">
        <v>8</v>
      </c>
      <c r="Z150" s="99">
        <v>4</v>
      </c>
      <c r="AA150" s="99">
        <v>0</v>
      </c>
      <c r="AB150" s="98">
        <v>1</v>
      </c>
      <c r="AC150">
        <v>173</v>
      </c>
      <c r="AE150" s="124">
        <v>7843.51</v>
      </c>
      <c r="AF150" s="103" t="s">
        <v>474</v>
      </c>
      <c r="AG150" s="67" t="s">
        <v>473</v>
      </c>
      <c r="AH150" s="67" t="s">
        <v>473</v>
      </c>
      <c r="AI150" s="67" t="s">
        <v>473</v>
      </c>
    </row>
    <row r="151" spans="1:107" customFormat="1" ht="15" x14ac:dyDescent="0.25">
      <c r="A151" s="8">
        <v>24091</v>
      </c>
      <c r="B151" s="8" t="s">
        <v>398</v>
      </c>
      <c r="C151" s="8" t="s">
        <v>399</v>
      </c>
      <c r="D151" s="8" t="s">
        <v>386</v>
      </c>
      <c r="E151" s="8">
        <v>78201</v>
      </c>
      <c r="F151" s="8" t="s">
        <v>387</v>
      </c>
      <c r="G151" s="8">
        <v>9</v>
      </c>
      <c r="H151" s="8" t="s">
        <v>68</v>
      </c>
      <c r="I151" s="86"/>
      <c r="J151" s="86"/>
      <c r="K151" s="86" t="s">
        <v>191</v>
      </c>
      <c r="L151" s="25" t="s">
        <v>191</v>
      </c>
      <c r="M151" s="8" t="s">
        <v>69</v>
      </c>
      <c r="N151" s="47">
        <v>100</v>
      </c>
      <c r="O151" s="73">
        <v>0</v>
      </c>
      <c r="P151" s="47">
        <v>100</v>
      </c>
      <c r="Q151" s="47" t="s">
        <v>70</v>
      </c>
      <c r="R151" s="47">
        <v>2000000</v>
      </c>
      <c r="S151" s="47" t="s">
        <v>400</v>
      </c>
      <c r="T151" s="47" t="s">
        <v>401</v>
      </c>
      <c r="U151" s="77">
        <v>48029190100</v>
      </c>
      <c r="V151" s="77">
        <v>131</v>
      </c>
      <c r="W151" s="98">
        <v>17</v>
      </c>
      <c r="X151" s="99">
        <v>4</v>
      </c>
      <c r="Y151" s="99">
        <v>8</v>
      </c>
      <c r="Z151" s="99">
        <v>4</v>
      </c>
      <c r="AA151" s="99">
        <v>7</v>
      </c>
      <c r="AB151" s="98">
        <v>1</v>
      </c>
      <c r="AC151">
        <v>172</v>
      </c>
      <c r="AE151" s="124">
        <v>4362</v>
      </c>
      <c r="AF151" s="103"/>
      <c r="AG151" s="67"/>
      <c r="AH151" s="67"/>
      <c r="AI151" s="67"/>
    </row>
    <row r="152" spans="1:107" ht="15" customHeight="1" x14ac:dyDescent="0.25">
      <c r="A152" s="17" t="s">
        <v>23</v>
      </c>
      <c r="B152" s="18"/>
      <c r="C152" s="41">
        <v>6705260.5213907398</v>
      </c>
      <c r="D152" s="50"/>
      <c r="E152" s="25"/>
      <c r="F152" s="20"/>
      <c r="G152" s="26"/>
      <c r="H152" s="28"/>
      <c r="I152" s="89"/>
      <c r="J152" s="89"/>
      <c r="K152" s="89"/>
      <c r="L152" s="26"/>
      <c r="M152" s="20"/>
      <c r="N152" s="20"/>
      <c r="O152" s="74"/>
      <c r="P152" s="20"/>
      <c r="Q152" s="21" t="s">
        <v>19</v>
      </c>
      <c r="R152" s="46">
        <f>SUM(R147:R151)</f>
        <v>9219730.8499999996</v>
      </c>
      <c r="S152" s="22"/>
      <c r="T152" s="20"/>
      <c r="U152" s="82"/>
      <c r="V152" s="20"/>
      <c r="W152" s="26"/>
      <c r="X152" s="26"/>
      <c r="AB152" s="67"/>
      <c r="AC152"/>
      <c r="AD152"/>
      <c r="AE152" s="124"/>
      <c r="AF152" s="103"/>
      <c r="AG152" s="67"/>
      <c r="AH152" s="67"/>
      <c r="AI152" s="67"/>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row>
    <row r="153" spans="1:107" ht="15" customHeight="1" x14ac:dyDescent="0.25">
      <c r="A153" s="17"/>
      <c r="B153" s="17" t="s">
        <v>465</v>
      </c>
      <c r="C153" s="41">
        <f>C152*0.4767</f>
        <v>3196397.6905469657</v>
      </c>
      <c r="D153" s="50"/>
      <c r="E153" s="25"/>
      <c r="F153" s="20"/>
      <c r="G153" s="26"/>
      <c r="H153" s="28"/>
      <c r="I153" s="89"/>
      <c r="J153" s="89"/>
      <c r="K153" s="89"/>
      <c r="L153" s="26"/>
      <c r="M153" s="20"/>
      <c r="N153" s="20"/>
      <c r="O153" s="74"/>
      <c r="P153" s="20"/>
      <c r="Q153" s="21"/>
      <c r="R153" s="46"/>
      <c r="S153" s="22"/>
      <c r="T153" s="20"/>
      <c r="U153" s="82"/>
      <c r="V153" s="20"/>
      <c r="W153" s="26"/>
      <c r="X153" s="26"/>
      <c r="AB153" s="67"/>
      <c r="AC153"/>
      <c r="AD153"/>
      <c r="AE153" s="124"/>
      <c r="AF153" s="103"/>
      <c r="AG153" s="67"/>
      <c r="AH153" s="67"/>
      <c r="AI153" s="67"/>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row>
    <row r="154" spans="1:107" ht="15" customHeight="1" x14ac:dyDescent="0.2">
      <c r="C154" s="9"/>
      <c r="E154" s="25"/>
      <c r="AE154" s="124"/>
    </row>
    <row r="155" spans="1:107" ht="15" customHeight="1" x14ac:dyDescent="0.2">
      <c r="A155" s="52" t="s">
        <v>46</v>
      </c>
      <c r="C155" s="9"/>
      <c r="E155" s="25"/>
      <c r="AE155" s="124"/>
    </row>
    <row r="156" spans="1:107" ht="15" customHeight="1" x14ac:dyDescent="0.25">
      <c r="A156" s="17" t="s">
        <v>23</v>
      </c>
      <c r="B156" s="18"/>
      <c r="C156" s="41">
        <v>773325.89887732011</v>
      </c>
      <c r="D156" s="20"/>
      <c r="E156" s="25"/>
      <c r="F156" s="20"/>
      <c r="G156" s="26"/>
      <c r="H156" s="28"/>
      <c r="I156" s="89"/>
      <c r="J156" s="89"/>
      <c r="K156" s="89"/>
      <c r="L156" s="26"/>
      <c r="M156" s="20"/>
      <c r="N156" s="20"/>
      <c r="O156" s="74"/>
      <c r="P156" s="20"/>
      <c r="Q156" s="21" t="s">
        <v>19</v>
      </c>
      <c r="R156" s="85">
        <v>0</v>
      </c>
      <c r="S156" s="22"/>
      <c r="T156" s="20"/>
      <c r="U156" s="82"/>
      <c r="V156" s="20"/>
      <c r="W156" s="26"/>
      <c r="X156" s="26"/>
      <c r="AB156" s="67"/>
      <c r="AC156"/>
      <c r="AD156"/>
      <c r="AE156" s="124"/>
      <c r="AF156" s="103"/>
      <c r="AG156" s="67"/>
      <c r="AH156" s="67"/>
      <c r="AI156" s="67"/>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ht="15" customHeight="1" x14ac:dyDescent="0.2">
      <c r="C157" s="9"/>
      <c r="E157" s="25"/>
      <c r="AE157" s="124"/>
    </row>
    <row r="158" spans="1:107" customFormat="1" ht="15" customHeight="1" x14ac:dyDescent="0.25">
      <c r="A158" s="52" t="s">
        <v>47</v>
      </c>
      <c r="B158" s="8"/>
      <c r="C158" s="9"/>
      <c r="D158" s="8"/>
      <c r="E158" s="25"/>
      <c r="F158" s="8"/>
      <c r="G158" s="25"/>
      <c r="H158" s="8"/>
      <c r="I158" s="86"/>
      <c r="J158" s="86"/>
      <c r="K158" s="86"/>
      <c r="L158" s="25"/>
      <c r="M158" s="8"/>
      <c r="N158" s="8"/>
      <c r="O158" s="73"/>
      <c r="P158" s="8"/>
      <c r="Q158" s="8"/>
      <c r="R158" s="47"/>
      <c r="S158" s="8"/>
      <c r="T158" s="8"/>
      <c r="U158" s="77"/>
      <c r="V158" s="8"/>
      <c r="W158" s="25"/>
      <c r="X158" s="25"/>
      <c r="Y158" s="25"/>
      <c r="Z158" s="94"/>
      <c r="AA158" s="94"/>
      <c r="AB158" s="67"/>
      <c r="AE158" s="124"/>
      <c r="AF158" s="103"/>
      <c r="AG158" s="67"/>
      <c r="AH158" s="67"/>
      <c r="AI158" s="67"/>
    </row>
    <row r="159" spans="1:107" customFormat="1" ht="15" x14ac:dyDescent="0.25">
      <c r="A159" s="8">
        <v>24124</v>
      </c>
      <c r="B159" s="8" t="s">
        <v>406</v>
      </c>
      <c r="C159" s="8" t="s">
        <v>407</v>
      </c>
      <c r="D159" s="8" t="s">
        <v>408</v>
      </c>
      <c r="E159" s="8">
        <v>78405</v>
      </c>
      <c r="F159" s="8" t="s">
        <v>409</v>
      </c>
      <c r="G159" s="8">
        <v>10</v>
      </c>
      <c r="H159" s="8" t="s">
        <v>68</v>
      </c>
      <c r="I159" s="86"/>
      <c r="J159" s="86"/>
      <c r="K159" s="86" t="s">
        <v>191</v>
      </c>
      <c r="L159" s="25"/>
      <c r="M159" s="8" t="s">
        <v>69</v>
      </c>
      <c r="N159" s="47">
        <v>72</v>
      </c>
      <c r="O159" s="73">
        <v>0</v>
      </c>
      <c r="P159" s="47">
        <v>72</v>
      </c>
      <c r="Q159" s="47" t="s">
        <v>78</v>
      </c>
      <c r="R159" s="47">
        <v>1722000</v>
      </c>
      <c r="S159" s="47" t="s">
        <v>410</v>
      </c>
      <c r="T159" s="47" t="s">
        <v>411</v>
      </c>
      <c r="U159" s="77">
        <v>48355001000</v>
      </c>
      <c r="V159" s="77">
        <v>109</v>
      </c>
      <c r="W159" s="98">
        <v>17</v>
      </c>
      <c r="X159" s="99">
        <v>4</v>
      </c>
      <c r="Y159" s="99">
        <v>8</v>
      </c>
      <c r="Z159" s="99">
        <v>4</v>
      </c>
      <c r="AA159" s="99">
        <v>7</v>
      </c>
      <c r="AB159" s="98">
        <v>1</v>
      </c>
      <c r="AC159">
        <v>150</v>
      </c>
      <c r="AE159" s="124">
        <v>9397.6</v>
      </c>
      <c r="AF159" s="103" t="s">
        <v>474</v>
      </c>
      <c r="AG159" s="67" t="s">
        <v>473</v>
      </c>
      <c r="AH159" s="67" t="s">
        <v>473</v>
      </c>
      <c r="AI159" s="67" t="s">
        <v>473</v>
      </c>
    </row>
    <row r="160" spans="1:107" customFormat="1" ht="15" x14ac:dyDescent="0.25">
      <c r="A160" s="8">
        <v>24125</v>
      </c>
      <c r="B160" s="8" t="s">
        <v>412</v>
      </c>
      <c r="C160" s="8" t="s">
        <v>413</v>
      </c>
      <c r="D160" s="8" t="s">
        <v>408</v>
      </c>
      <c r="E160" s="8">
        <v>78412</v>
      </c>
      <c r="F160" s="8" t="s">
        <v>409</v>
      </c>
      <c r="G160" s="8">
        <v>10</v>
      </c>
      <c r="H160" s="8" t="s">
        <v>68</v>
      </c>
      <c r="I160" s="86"/>
      <c r="J160" s="86"/>
      <c r="K160" s="86" t="s">
        <v>191</v>
      </c>
      <c r="L160" s="25"/>
      <c r="M160" s="8" t="s">
        <v>69</v>
      </c>
      <c r="N160" s="47">
        <v>64</v>
      </c>
      <c r="O160" s="73">
        <v>0</v>
      </c>
      <c r="P160" s="47">
        <v>64</v>
      </c>
      <c r="Q160" s="47" t="s">
        <v>78</v>
      </c>
      <c r="R160" s="47">
        <v>1841641</v>
      </c>
      <c r="S160" s="47" t="s">
        <v>410</v>
      </c>
      <c r="T160" s="47" t="s">
        <v>411</v>
      </c>
      <c r="U160" s="77">
        <v>48355003206</v>
      </c>
      <c r="V160" s="77">
        <v>98</v>
      </c>
      <c r="W160" s="98">
        <v>17</v>
      </c>
      <c r="X160" s="99">
        <v>4</v>
      </c>
      <c r="Y160" s="99">
        <v>8</v>
      </c>
      <c r="Z160" s="99">
        <v>4</v>
      </c>
      <c r="AA160" s="99">
        <v>7</v>
      </c>
      <c r="AB160" s="98">
        <v>1</v>
      </c>
      <c r="AC160">
        <v>139</v>
      </c>
      <c r="AE160" s="124">
        <v>8843.8700000000008</v>
      </c>
      <c r="AF160" s="103"/>
      <c r="AG160" s="67"/>
      <c r="AH160" s="67"/>
      <c r="AI160" s="67"/>
    </row>
    <row r="161" spans="1:107" ht="15" customHeight="1" x14ac:dyDescent="0.25">
      <c r="A161" s="17" t="s">
        <v>23</v>
      </c>
      <c r="B161" s="18"/>
      <c r="C161" s="41">
        <v>1459553.905862662</v>
      </c>
      <c r="D161" s="20"/>
      <c r="E161" s="25"/>
      <c r="F161" s="20"/>
      <c r="G161" s="26"/>
      <c r="H161" s="28"/>
      <c r="I161" s="89"/>
      <c r="J161" s="89"/>
      <c r="K161" s="89"/>
      <c r="L161" s="26"/>
      <c r="M161" s="20"/>
      <c r="N161" s="20"/>
      <c r="O161" s="74"/>
      <c r="P161" s="20"/>
      <c r="Q161" s="21" t="s">
        <v>19</v>
      </c>
      <c r="R161" s="46">
        <f>SUM(R159:R160)</f>
        <v>3563641</v>
      </c>
      <c r="S161" s="22"/>
      <c r="T161" s="20"/>
      <c r="U161" s="82"/>
      <c r="V161" s="20"/>
      <c r="W161" s="26"/>
      <c r="X161" s="26"/>
      <c r="AB161" s="67"/>
      <c r="AC161"/>
      <c r="AD161"/>
      <c r="AE161" s="124"/>
      <c r="AF161" s="103"/>
      <c r="AG161" s="67"/>
      <c r="AH161" s="67"/>
      <c r="AI161" s="67"/>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ht="15" customHeight="1" x14ac:dyDescent="0.2">
      <c r="C162" s="9"/>
      <c r="E162" s="25"/>
      <c r="AE162" s="124"/>
    </row>
    <row r="163" spans="1:107" customFormat="1" ht="15" customHeight="1" x14ac:dyDescent="0.25">
      <c r="A163" s="52" t="s">
        <v>48</v>
      </c>
      <c r="B163" s="8"/>
      <c r="C163" s="9"/>
      <c r="D163" s="8"/>
      <c r="E163" s="25"/>
      <c r="F163" s="8"/>
      <c r="G163" s="25"/>
      <c r="H163" s="8"/>
      <c r="I163" s="86"/>
      <c r="J163" s="86"/>
      <c r="K163" s="86"/>
      <c r="L163" s="25"/>
      <c r="M163" s="8"/>
      <c r="N163" s="8"/>
      <c r="O163" s="73"/>
      <c r="P163" s="8"/>
      <c r="Q163" s="8"/>
      <c r="R163" s="47"/>
      <c r="S163" s="8"/>
      <c r="T163" s="8"/>
      <c r="U163" s="77"/>
      <c r="V163" s="8"/>
      <c r="W163" s="25"/>
      <c r="X163" s="25"/>
      <c r="Y163" s="25"/>
      <c r="Z163" s="94"/>
      <c r="AA163" s="94"/>
      <c r="AB163" s="67"/>
      <c r="AE163" s="124"/>
      <c r="AF163" s="103"/>
      <c r="AG163" s="67"/>
      <c r="AH163" s="67"/>
      <c r="AI163" s="67"/>
    </row>
    <row r="164" spans="1:107" customFormat="1" ht="15" x14ac:dyDescent="0.25">
      <c r="A164" s="8">
        <v>24044</v>
      </c>
      <c r="B164" s="8" t="s">
        <v>414</v>
      </c>
      <c r="C164" s="8" t="s">
        <v>415</v>
      </c>
      <c r="D164" s="8" t="s">
        <v>416</v>
      </c>
      <c r="E164" s="8">
        <v>78852</v>
      </c>
      <c r="F164" s="8" t="s">
        <v>417</v>
      </c>
      <c r="G164" s="8">
        <v>11</v>
      </c>
      <c r="H164" s="8" t="s">
        <v>84</v>
      </c>
      <c r="I164" s="86"/>
      <c r="J164" s="86"/>
      <c r="K164" s="86" t="s">
        <v>190</v>
      </c>
      <c r="L164" s="25"/>
      <c r="M164" s="8" t="s">
        <v>69</v>
      </c>
      <c r="N164" s="47">
        <v>66</v>
      </c>
      <c r="O164" s="73">
        <v>0</v>
      </c>
      <c r="P164" s="47">
        <v>66</v>
      </c>
      <c r="Q164" s="47" t="s">
        <v>78</v>
      </c>
      <c r="R164" s="47">
        <v>1643860</v>
      </c>
      <c r="S164" s="47" t="s">
        <v>367</v>
      </c>
      <c r="T164" s="47" t="s">
        <v>368</v>
      </c>
      <c r="U164" s="77">
        <v>48323950602</v>
      </c>
      <c r="V164" s="77">
        <v>138</v>
      </c>
      <c r="W164" s="98">
        <v>17</v>
      </c>
      <c r="X164" s="99">
        <v>4</v>
      </c>
      <c r="Y164" s="99">
        <v>8</v>
      </c>
      <c r="Z164" s="99">
        <v>4</v>
      </c>
      <c r="AA164" s="99">
        <v>0</v>
      </c>
      <c r="AB164" s="98">
        <v>1</v>
      </c>
      <c r="AC164">
        <v>172</v>
      </c>
      <c r="AE164" s="124">
        <v>2464.61</v>
      </c>
      <c r="AF164" s="103" t="s">
        <v>474</v>
      </c>
      <c r="AG164" s="67" t="s">
        <v>473</v>
      </c>
      <c r="AH164" s="67" t="s">
        <v>473</v>
      </c>
      <c r="AI164" s="110" t="s">
        <v>473</v>
      </c>
    </row>
    <row r="165" spans="1:107" ht="15" customHeight="1" x14ac:dyDescent="0.25">
      <c r="A165" s="17" t="s">
        <v>23</v>
      </c>
      <c r="B165" s="18"/>
      <c r="C165" s="41">
        <v>1148245.7035310764</v>
      </c>
      <c r="D165" s="20"/>
      <c r="E165" s="25"/>
      <c r="F165" s="20"/>
      <c r="G165" s="26"/>
      <c r="H165" s="28"/>
      <c r="I165" s="89"/>
      <c r="J165" s="89"/>
      <c r="K165" s="89"/>
      <c r="M165" s="20"/>
      <c r="N165" s="20"/>
      <c r="O165" s="74"/>
      <c r="P165" s="20"/>
      <c r="Q165" s="21" t="s">
        <v>19</v>
      </c>
      <c r="R165" s="46">
        <f>SUM(R164:R164)</f>
        <v>1643860</v>
      </c>
      <c r="S165" s="22"/>
      <c r="T165" s="20"/>
      <c r="U165" s="82"/>
      <c r="V165" s="20"/>
      <c r="W165" s="26"/>
      <c r="X165" s="26"/>
      <c r="AB165" s="67"/>
      <c r="AC165"/>
      <c r="AD165"/>
      <c r="AE165" s="124"/>
      <c r="AF165" s="103"/>
      <c r="AG165" s="67"/>
      <c r="AH165" s="67"/>
      <c r="AI165" s="67"/>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ht="15" customHeight="1" x14ac:dyDescent="0.2">
      <c r="C166" s="9"/>
      <c r="E166" s="25"/>
      <c r="AE166" s="124"/>
    </row>
    <row r="167" spans="1:107" customFormat="1" ht="15" customHeight="1" x14ac:dyDescent="0.25">
      <c r="A167" s="52" t="s">
        <v>49</v>
      </c>
      <c r="B167" s="8"/>
      <c r="C167" s="9"/>
      <c r="D167" s="8"/>
      <c r="E167" s="25"/>
      <c r="F167" s="8"/>
      <c r="G167" s="25"/>
      <c r="H167" s="8"/>
      <c r="I167" s="86"/>
      <c r="J167" s="86"/>
      <c r="K167" s="86"/>
      <c r="L167" s="25"/>
      <c r="M167" s="8"/>
      <c r="N167" s="8"/>
      <c r="O167" s="73"/>
      <c r="P167" s="8"/>
      <c r="Q167" s="8"/>
      <c r="R167" s="47"/>
      <c r="S167" s="8"/>
      <c r="T167" s="8"/>
      <c r="U167" s="77"/>
      <c r="V167" s="8"/>
      <c r="W167" s="25"/>
      <c r="X167" s="25"/>
      <c r="Y167" s="25"/>
      <c r="Z167" s="94"/>
      <c r="AA167" s="94"/>
      <c r="AB167" s="67"/>
      <c r="AE167" s="124"/>
      <c r="AF167" s="103"/>
      <c r="AG167" s="67"/>
      <c r="AH167" s="67"/>
      <c r="AI167" s="67"/>
    </row>
    <row r="168" spans="1:107" customFormat="1" ht="15" x14ac:dyDescent="0.25">
      <c r="A168" s="8">
        <v>24196</v>
      </c>
      <c r="B168" s="8" t="s">
        <v>431</v>
      </c>
      <c r="C168" s="8" t="s">
        <v>432</v>
      </c>
      <c r="D168" s="8" t="s">
        <v>177</v>
      </c>
      <c r="E168" s="8">
        <v>78520</v>
      </c>
      <c r="F168" s="8" t="s">
        <v>178</v>
      </c>
      <c r="G168" s="8">
        <v>11</v>
      </c>
      <c r="H168" s="8" t="s">
        <v>68</v>
      </c>
      <c r="I168" s="86"/>
      <c r="J168" s="86"/>
      <c r="K168" s="86" t="s">
        <v>191</v>
      </c>
      <c r="L168" s="25"/>
      <c r="M168" s="8" t="s">
        <v>69</v>
      </c>
      <c r="N168" s="47">
        <v>50</v>
      </c>
      <c r="O168" s="73">
        <v>0</v>
      </c>
      <c r="P168" s="47">
        <v>50</v>
      </c>
      <c r="Q168" s="47" t="s">
        <v>454</v>
      </c>
      <c r="R168" s="47">
        <v>1648986</v>
      </c>
      <c r="S168" s="47" t="s">
        <v>179</v>
      </c>
      <c r="T168" s="47" t="s">
        <v>180</v>
      </c>
      <c r="U168" s="77">
        <v>48061013802</v>
      </c>
      <c r="V168" s="77">
        <v>133</v>
      </c>
      <c r="W168" s="98">
        <v>17</v>
      </c>
      <c r="X168" s="99">
        <v>4</v>
      </c>
      <c r="Y168" s="99">
        <v>8</v>
      </c>
      <c r="Z168" s="99">
        <v>4</v>
      </c>
      <c r="AA168" s="99">
        <v>7</v>
      </c>
      <c r="AB168" s="98">
        <v>1</v>
      </c>
      <c r="AC168">
        <v>174</v>
      </c>
      <c r="AE168" s="124">
        <v>6963.7</v>
      </c>
      <c r="AF168" s="103" t="s">
        <v>474</v>
      </c>
      <c r="AG168" s="67" t="s">
        <v>473</v>
      </c>
      <c r="AH168" s="67" t="s">
        <v>473</v>
      </c>
      <c r="AI168" s="67" t="s">
        <v>473</v>
      </c>
    </row>
    <row r="169" spans="1:107" customFormat="1" ht="15" x14ac:dyDescent="0.25">
      <c r="A169" s="8">
        <v>24081</v>
      </c>
      <c r="B169" s="8" t="s">
        <v>418</v>
      </c>
      <c r="C169" s="8" t="s">
        <v>419</v>
      </c>
      <c r="D169" s="8" t="s">
        <v>420</v>
      </c>
      <c r="E169" s="8">
        <v>78577</v>
      </c>
      <c r="F169" s="8" t="s">
        <v>162</v>
      </c>
      <c r="G169" s="8">
        <v>11</v>
      </c>
      <c r="H169" s="8" t="s">
        <v>68</v>
      </c>
      <c r="I169" s="86"/>
      <c r="J169" s="86"/>
      <c r="K169" s="86" t="s">
        <v>190</v>
      </c>
      <c r="L169" s="25"/>
      <c r="M169" s="8" t="s">
        <v>69</v>
      </c>
      <c r="N169" s="47">
        <v>113</v>
      </c>
      <c r="O169" s="73">
        <v>7</v>
      </c>
      <c r="P169" s="47">
        <v>120</v>
      </c>
      <c r="Q169" s="47" t="s">
        <v>70</v>
      </c>
      <c r="R169" s="47">
        <v>2000000</v>
      </c>
      <c r="S169" s="47" t="s">
        <v>314</v>
      </c>
      <c r="T169" s="47" t="s">
        <v>315</v>
      </c>
      <c r="U169" s="77">
        <v>48215021600</v>
      </c>
      <c r="V169" s="77">
        <v>132</v>
      </c>
      <c r="W169" s="98">
        <v>17</v>
      </c>
      <c r="X169" s="99">
        <v>4</v>
      </c>
      <c r="Y169" s="99">
        <v>8</v>
      </c>
      <c r="Z169" s="99">
        <v>4</v>
      </c>
      <c r="AA169" s="99">
        <v>7</v>
      </c>
      <c r="AB169" s="98">
        <v>1</v>
      </c>
      <c r="AC169">
        <v>173</v>
      </c>
      <c r="AE169" s="124">
        <v>754.58</v>
      </c>
      <c r="AF169" s="103" t="s">
        <v>474</v>
      </c>
      <c r="AG169" s="110" t="s">
        <v>473</v>
      </c>
      <c r="AH169" s="67" t="s">
        <v>473</v>
      </c>
      <c r="AI169" s="110" t="s">
        <v>473</v>
      </c>
    </row>
    <row r="170" spans="1:107" customFormat="1" ht="15.75" customHeight="1" x14ac:dyDescent="0.25">
      <c r="A170" s="8">
        <v>24168</v>
      </c>
      <c r="B170" s="8" t="s">
        <v>421</v>
      </c>
      <c r="C170" s="8" t="s">
        <v>422</v>
      </c>
      <c r="D170" s="8" t="s">
        <v>161</v>
      </c>
      <c r="E170" s="8">
        <v>78572</v>
      </c>
      <c r="F170" s="8" t="s">
        <v>162</v>
      </c>
      <c r="G170" s="8">
        <v>11</v>
      </c>
      <c r="H170" s="8" t="s">
        <v>68</v>
      </c>
      <c r="I170" s="86"/>
      <c r="J170" s="86"/>
      <c r="K170" s="86" t="s">
        <v>190</v>
      </c>
      <c r="L170" s="25"/>
      <c r="M170" s="8" t="s">
        <v>69</v>
      </c>
      <c r="N170" s="47">
        <v>113</v>
      </c>
      <c r="O170" s="73">
        <v>0</v>
      </c>
      <c r="P170" s="47">
        <v>113</v>
      </c>
      <c r="Q170" s="47" t="s">
        <v>78</v>
      </c>
      <c r="R170" s="47">
        <v>2000000</v>
      </c>
      <c r="S170" s="47" t="s">
        <v>423</v>
      </c>
      <c r="T170" s="47" t="s">
        <v>72</v>
      </c>
      <c r="U170" s="77">
        <v>48215020409</v>
      </c>
      <c r="V170" s="77">
        <v>139</v>
      </c>
      <c r="W170" s="98">
        <v>17</v>
      </c>
      <c r="X170" s="99">
        <v>4</v>
      </c>
      <c r="Y170" s="99">
        <v>8</v>
      </c>
      <c r="Z170" s="99">
        <v>4</v>
      </c>
      <c r="AA170" s="99">
        <v>0</v>
      </c>
      <c r="AB170" s="98">
        <v>1</v>
      </c>
      <c r="AC170">
        <v>173</v>
      </c>
      <c r="AE170" s="124">
        <v>1383.64</v>
      </c>
      <c r="AF170" s="103" t="s">
        <v>474</v>
      </c>
      <c r="AG170" s="67" t="s">
        <v>473</v>
      </c>
      <c r="AH170" s="67" t="s">
        <v>473</v>
      </c>
      <c r="AI170" s="67" t="s">
        <v>473</v>
      </c>
    </row>
    <row r="171" spans="1:107" customFormat="1" ht="15" x14ac:dyDescent="0.25">
      <c r="A171" s="8">
        <v>24174</v>
      </c>
      <c r="B171" s="8" t="s">
        <v>428</v>
      </c>
      <c r="C171" s="8" t="s">
        <v>429</v>
      </c>
      <c r="D171" s="8" t="s">
        <v>430</v>
      </c>
      <c r="E171" s="8">
        <v>78504</v>
      </c>
      <c r="F171" s="8" t="s">
        <v>162</v>
      </c>
      <c r="G171" s="8">
        <v>11</v>
      </c>
      <c r="H171" s="8" t="s">
        <v>68</v>
      </c>
      <c r="I171" s="86"/>
      <c r="J171" s="86"/>
      <c r="K171" s="86" t="s">
        <v>190</v>
      </c>
      <c r="L171" s="25"/>
      <c r="M171" s="8" t="s">
        <v>69</v>
      </c>
      <c r="N171" s="47">
        <v>113</v>
      </c>
      <c r="O171" s="73">
        <v>0</v>
      </c>
      <c r="P171" s="47">
        <v>113</v>
      </c>
      <c r="Q171" s="47" t="s">
        <v>78</v>
      </c>
      <c r="R171" s="47">
        <v>2000000</v>
      </c>
      <c r="S171" s="47" t="s">
        <v>372</v>
      </c>
      <c r="T171" s="47" t="s">
        <v>373</v>
      </c>
      <c r="U171" s="77">
        <v>48215020736</v>
      </c>
      <c r="V171" s="77">
        <v>139</v>
      </c>
      <c r="W171" s="98">
        <v>17</v>
      </c>
      <c r="X171" s="99">
        <v>4</v>
      </c>
      <c r="Y171" s="99">
        <v>8</v>
      </c>
      <c r="Z171" s="99">
        <v>4</v>
      </c>
      <c r="AA171" s="99">
        <v>0</v>
      </c>
      <c r="AB171" s="98">
        <v>1</v>
      </c>
      <c r="AC171">
        <v>173</v>
      </c>
      <c r="AE171" s="124">
        <v>4380.6361654005632</v>
      </c>
      <c r="AF171" s="103"/>
      <c r="AG171" s="67"/>
      <c r="AH171" s="67"/>
      <c r="AI171" s="67"/>
    </row>
    <row r="172" spans="1:107" customFormat="1" ht="15.75" customHeight="1" x14ac:dyDescent="0.25">
      <c r="A172" s="8">
        <v>24173</v>
      </c>
      <c r="B172" s="8" t="s">
        <v>424</v>
      </c>
      <c r="C172" s="8" t="s">
        <v>425</v>
      </c>
      <c r="D172" s="8" t="s">
        <v>426</v>
      </c>
      <c r="E172" s="8">
        <v>78542</v>
      </c>
      <c r="F172" s="8" t="s">
        <v>162</v>
      </c>
      <c r="G172" s="8">
        <v>11</v>
      </c>
      <c r="H172" s="8" t="s">
        <v>68</v>
      </c>
      <c r="I172" s="86"/>
      <c r="J172" s="86"/>
      <c r="K172" s="86"/>
      <c r="L172" s="25"/>
      <c r="M172" s="8" t="s">
        <v>69</v>
      </c>
      <c r="N172" s="47">
        <v>113</v>
      </c>
      <c r="O172" s="73">
        <v>0</v>
      </c>
      <c r="P172" s="47">
        <v>113</v>
      </c>
      <c r="Q172" s="47" t="s">
        <v>78</v>
      </c>
      <c r="R172" s="47">
        <v>2000000</v>
      </c>
      <c r="S172" s="47" t="s">
        <v>427</v>
      </c>
      <c r="T172" s="47" t="s">
        <v>373</v>
      </c>
      <c r="U172" s="77">
        <v>48215023602</v>
      </c>
      <c r="V172" s="77">
        <v>139</v>
      </c>
      <c r="W172" s="98">
        <v>17</v>
      </c>
      <c r="X172" s="99">
        <v>4</v>
      </c>
      <c r="Y172" s="99">
        <v>8</v>
      </c>
      <c r="Z172" s="99">
        <v>4</v>
      </c>
      <c r="AA172" s="99">
        <v>0</v>
      </c>
      <c r="AB172" s="98">
        <v>1</v>
      </c>
      <c r="AC172">
        <v>173</v>
      </c>
      <c r="AE172" s="124">
        <v>6733.46</v>
      </c>
      <c r="AF172" s="103"/>
      <c r="AG172" s="67"/>
      <c r="AH172" s="67"/>
      <c r="AI172" s="67"/>
    </row>
    <row r="173" spans="1:107" ht="15" customHeight="1" x14ac:dyDescent="0.25">
      <c r="A173" s="17" t="s">
        <v>23</v>
      </c>
      <c r="B173" s="18"/>
      <c r="C173" s="41">
        <v>6718991.5247869231</v>
      </c>
      <c r="D173" s="20"/>
      <c r="E173" s="25"/>
      <c r="F173" s="20"/>
      <c r="G173" s="26"/>
      <c r="H173" s="28"/>
      <c r="I173" s="89"/>
      <c r="J173" s="89"/>
      <c r="K173" s="89"/>
      <c r="M173" s="20"/>
      <c r="N173" s="20"/>
      <c r="O173" s="74"/>
      <c r="P173" s="20"/>
      <c r="Q173" s="21" t="s">
        <v>19</v>
      </c>
      <c r="R173" s="46">
        <f>SUM(R168:R172)</f>
        <v>9648986</v>
      </c>
      <c r="S173" s="22"/>
      <c r="T173" s="20"/>
      <c r="U173" s="82"/>
      <c r="V173" s="20"/>
      <c r="W173" s="26"/>
      <c r="X173" s="26"/>
      <c r="AB173" s="67"/>
      <c r="AC173"/>
      <c r="AD173"/>
      <c r="AE173" s="124"/>
      <c r="AF173" s="103"/>
      <c r="AG173" s="67"/>
      <c r="AH173" s="67"/>
      <c r="AI173" s="67"/>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x14ac:dyDescent="0.2">
      <c r="C174" s="9"/>
      <c r="E174" s="25"/>
      <c r="AE174" s="124"/>
    </row>
    <row r="175" spans="1:107" customFormat="1" ht="15" customHeight="1" x14ac:dyDescent="0.25">
      <c r="A175" s="52" t="s">
        <v>50</v>
      </c>
      <c r="B175" s="8"/>
      <c r="C175" s="9"/>
      <c r="D175" s="8"/>
      <c r="E175" s="25"/>
      <c r="F175" s="8"/>
      <c r="G175" s="25"/>
      <c r="H175" s="8"/>
      <c r="I175" s="86"/>
      <c r="J175" s="86"/>
      <c r="K175" s="86"/>
      <c r="L175" s="25"/>
      <c r="M175" s="8"/>
      <c r="N175" s="8"/>
      <c r="O175" s="73"/>
      <c r="P175" s="8"/>
      <c r="Q175" s="8"/>
      <c r="R175" s="47"/>
      <c r="S175" s="8"/>
      <c r="T175" s="8"/>
      <c r="U175" s="77"/>
      <c r="V175" s="8"/>
      <c r="W175" s="25"/>
      <c r="X175" s="25"/>
      <c r="Y175" s="25"/>
      <c r="Z175" s="94"/>
      <c r="AA175" s="94"/>
      <c r="AB175" s="67"/>
      <c r="AE175" s="124"/>
      <c r="AF175" s="103"/>
      <c r="AG175" s="67"/>
      <c r="AH175" s="67"/>
      <c r="AI175" s="67"/>
    </row>
    <row r="176" spans="1:107" customFormat="1" ht="15" x14ac:dyDescent="0.25">
      <c r="A176" s="8">
        <v>24264</v>
      </c>
      <c r="B176" s="8" t="s">
        <v>433</v>
      </c>
      <c r="C176" s="8" t="s">
        <v>434</v>
      </c>
      <c r="D176" s="8" t="s">
        <v>435</v>
      </c>
      <c r="E176" s="8">
        <v>76825</v>
      </c>
      <c r="F176" s="8" t="s">
        <v>436</v>
      </c>
      <c r="G176" s="8">
        <v>12</v>
      </c>
      <c r="H176" s="8" t="s">
        <v>84</v>
      </c>
      <c r="I176" s="86"/>
      <c r="J176" s="86"/>
      <c r="K176" s="86" t="s">
        <v>190</v>
      </c>
      <c r="L176" s="25"/>
      <c r="M176" s="8" t="s">
        <v>452</v>
      </c>
      <c r="N176" s="47">
        <v>60</v>
      </c>
      <c r="O176" s="73">
        <v>0</v>
      </c>
      <c r="P176" s="47">
        <v>60</v>
      </c>
      <c r="Q176" s="47" t="s">
        <v>70</v>
      </c>
      <c r="R176" s="47">
        <v>680064.65</v>
      </c>
      <c r="S176" s="47" t="s">
        <v>437</v>
      </c>
      <c r="T176" s="47" t="s">
        <v>438</v>
      </c>
      <c r="U176" s="77">
        <v>48307950300</v>
      </c>
      <c r="V176" s="77">
        <v>120</v>
      </c>
      <c r="W176" s="98">
        <v>17</v>
      </c>
      <c r="X176" s="99">
        <v>4</v>
      </c>
      <c r="Y176" s="99">
        <v>8</v>
      </c>
      <c r="Z176" s="99">
        <v>2</v>
      </c>
      <c r="AA176" s="99">
        <v>0</v>
      </c>
      <c r="AB176" s="98">
        <v>1</v>
      </c>
      <c r="AC176">
        <v>152</v>
      </c>
      <c r="AE176" s="124">
        <v>3324.26</v>
      </c>
      <c r="AF176" s="103" t="s">
        <v>474</v>
      </c>
      <c r="AG176" s="67" t="s">
        <v>473</v>
      </c>
      <c r="AH176" s="67" t="s">
        <v>473</v>
      </c>
      <c r="AI176" s="67" t="s">
        <v>473</v>
      </c>
    </row>
    <row r="177" spans="1:107" ht="15" customHeight="1" x14ac:dyDescent="0.25">
      <c r="A177" s="17" t="s">
        <v>23</v>
      </c>
      <c r="B177" s="18"/>
      <c r="C177" s="41">
        <v>600000</v>
      </c>
      <c r="D177" s="20"/>
      <c r="E177" s="25"/>
      <c r="F177" s="20"/>
      <c r="G177" s="26"/>
      <c r="H177" s="28"/>
      <c r="I177" s="89"/>
      <c r="J177" s="89"/>
      <c r="K177" s="89"/>
      <c r="M177" s="20"/>
      <c r="N177" s="20"/>
      <c r="O177" s="74"/>
      <c r="P177" s="20"/>
      <c r="Q177" s="21" t="s">
        <v>19</v>
      </c>
      <c r="R177" s="46">
        <f>SUM(R176:R176)</f>
        <v>680064.65</v>
      </c>
      <c r="S177" s="22"/>
      <c r="T177" s="20"/>
      <c r="U177" s="82"/>
      <c r="V177" s="20"/>
      <c r="W177" s="26"/>
      <c r="X177" s="26"/>
      <c r="AB177" s="67"/>
      <c r="AC177"/>
      <c r="AD177"/>
      <c r="AE177" s="124"/>
      <c r="AF177" s="103"/>
      <c r="AG177" s="67"/>
      <c r="AH177" s="67"/>
      <c r="AI177" s="6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row>
    <row r="178" spans="1:107" ht="15" customHeight="1" x14ac:dyDescent="0.2">
      <c r="C178" s="9"/>
      <c r="E178" s="25"/>
      <c r="AE178" s="124"/>
    </row>
    <row r="179" spans="1:107" ht="15" customHeight="1" x14ac:dyDescent="0.2">
      <c r="A179" s="52" t="s">
        <v>51</v>
      </c>
      <c r="C179" s="9"/>
      <c r="E179" s="25"/>
      <c r="AE179" s="124"/>
    </row>
    <row r="180" spans="1:107" customFormat="1" ht="15" x14ac:dyDescent="0.25">
      <c r="A180" s="8">
        <v>24213</v>
      </c>
      <c r="B180" s="8" t="s">
        <v>74</v>
      </c>
      <c r="C180" s="8" t="s">
        <v>75</v>
      </c>
      <c r="D180" s="8" t="s">
        <v>76</v>
      </c>
      <c r="E180" s="8">
        <v>76904</v>
      </c>
      <c r="F180" s="8" t="s">
        <v>77</v>
      </c>
      <c r="G180" s="8">
        <v>12</v>
      </c>
      <c r="H180" s="8" t="s">
        <v>68</v>
      </c>
      <c r="I180" s="86"/>
      <c r="J180" s="86"/>
      <c r="K180" s="86" t="s">
        <v>190</v>
      </c>
      <c r="L180" s="25"/>
      <c r="M180" s="8" t="s">
        <v>69</v>
      </c>
      <c r="N180" s="47">
        <v>30</v>
      </c>
      <c r="O180" s="73">
        <v>0</v>
      </c>
      <c r="P180" s="47">
        <v>30</v>
      </c>
      <c r="Q180" s="47" t="s">
        <v>78</v>
      </c>
      <c r="R180" s="47">
        <v>799120.75</v>
      </c>
      <c r="S180" s="47" t="s">
        <v>79</v>
      </c>
      <c r="T180" s="47" t="s">
        <v>72</v>
      </c>
      <c r="U180" s="77">
        <v>48451001707</v>
      </c>
      <c r="V180" s="77">
        <v>139</v>
      </c>
      <c r="W180" s="98">
        <v>17</v>
      </c>
      <c r="X180" s="99">
        <v>4</v>
      </c>
      <c r="Y180" s="99">
        <v>8</v>
      </c>
      <c r="Z180" s="99">
        <v>4</v>
      </c>
      <c r="AA180" s="99">
        <v>0</v>
      </c>
      <c r="AB180" s="98">
        <v>1</v>
      </c>
      <c r="AC180">
        <v>173</v>
      </c>
      <c r="AE180" s="124">
        <v>9089.73</v>
      </c>
      <c r="AF180" s="103" t="s">
        <v>474</v>
      </c>
      <c r="AG180" s="67" t="s">
        <v>473</v>
      </c>
      <c r="AH180" s="67" t="s">
        <v>473</v>
      </c>
      <c r="AI180" s="67" t="s">
        <v>473</v>
      </c>
    </row>
    <row r="181" spans="1:107" ht="15" customHeight="1" x14ac:dyDescent="0.25">
      <c r="A181" s="17" t="s">
        <v>23</v>
      </c>
      <c r="B181" s="18"/>
      <c r="C181" s="41">
        <v>1036455.509337183</v>
      </c>
      <c r="D181" s="20"/>
      <c r="E181" s="25"/>
      <c r="F181" s="20"/>
      <c r="G181" s="26"/>
      <c r="H181" s="28"/>
      <c r="I181" s="89"/>
      <c r="J181" s="89"/>
      <c r="K181" s="89"/>
      <c r="M181" s="20"/>
      <c r="N181" s="20"/>
      <c r="O181" s="74"/>
      <c r="P181" s="20"/>
      <c r="Q181" s="21" t="s">
        <v>19</v>
      </c>
      <c r="R181" s="46">
        <f>SUM(R180:R180)</f>
        <v>799120.75</v>
      </c>
      <c r="S181" s="22"/>
      <c r="T181" s="20"/>
      <c r="U181" s="82"/>
      <c r="V181" s="20"/>
      <c r="W181" s="26"/>
      <c r="X181" s="26"/>
      <c r="AB181" s="67"/>
      <c r="AC181"/>
      <c r="AD181"/>
      <c r="AE181" s="124"/>
      <c r="AF181" s="103"/>
      <c r="AG181" s="67"/>
      <c r="AH181" s="67"/>
      <c r="AI181" s="67"/>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row>
    <row r="182" spans="1:107" ht="15" customHeight="1" x14ac:dyDescent="0.2">
      <c r="C182" s="9"/>
      <c r="E182" s="25"/>
      <c r="AE182" s="124"/>
    </row>
    <row r="183" spans="1:107" ht="15" customHeight="1" x14ac:dyDescent="0.2">
      <c r="A183" s="52" t="s">
        <v>52</v>
      </c>
      <c r="C183" s="9"/>
      <c r="E183" s="25"/>
      <c r="AE183" s="124"/>
    </row>
    <row r="184" spans="1:107" customFormat="1" ht="15" x14ac:dyDescent="0.25">
      <c r="A184" s="8">
        <v>24262</v>
      </c>
      <c r="B184" s="8" t="s">
        <v>439</v>
      </c>
      <c r="C184" s="8" t="s">
        <v>440</v>
      </c>
      <c r="D184" s="8" t="s">
        <v>441</v>
      </c>
      <c r="E184" s="8">
        <v>79938</v>
      </c>
      <c r="F184" s="8" t="s">
        <v>442</v>
      </c>
      <c r="G184" s="8">
        <v>13</v>
      </c>
      <c r="H184" s="8" t="s">
        <v>84</v>
      </c>
      <c r="I184" s="86"/>
      <c r="J184" s="86"/>
      <c r="K184" s="86" t="s">
        <v>190</v>
      </c>
      <c r="L184" s="25"/>
      <c r="M184" s="8" t="s">
        <v>69</v>
      </c>
      <c r="N184" s="47">
        <v>30</v>
      </c>
      <c r="O184" s="73">
        <v>0</v>
      </c>
      <c r="P184" s="47">
        <v>30</v>
      </c>
      <c r="Q184" s="47" t="s">
        <v>70</v>
      </c>
      <c r="R184" s="47">
        <v>900000</v>
      </c>
      <c r="S184" s="47" t="s">
        <v>443</v>
      </c>
      <c r="T184" s="47" t="s">
        <v>444</v>
      </c>
      <c r="U184" s="77">
        <v>48141010365</v>
      </c>
      <c r="V184" s="77">
        <v>104</v>
      </c>
      <c r="W184" s="107">
        <v>8.5</v>
      </c>
      <c r="X184" s="99">
        <v>4</v>
      </c>
      <c r="Y184" s="99">
        <v>8</v>
      </c>
      <c r="Z184" s="99">
        <v>4</v>
      </c>
      <c r="AA184" s="99">
        <v>0</v>
      </c>
      <c r="AB184" s="98">
        <v>0</v>
      </c>
      <c r="AC184" s="120">
        <v>128.5</v>
      </c>
      <c r="AE184" s="124">
        <v>34377.730000000003</v>
      </c>
      <c r="AF184" s="103" t="s">
        <v>474</v>
      </c>
      <c r="AG184" s="67" t="s">
        <v>473</v>
      </c>
      <c r="AH184" s="67" t="s">
        <v>473</v>
      </c>
      <c r="AI184" s="67" t="s">
        <v>473</v>
      </c>
    </row>
    <row r="185" spans="1:107" ht="15" customHeight="1" x14ac:dyDescent="0.25">
      <c r="A185" s="17" t="s">
        <v>23</v>
      </c>
      <c r="B185" s="18"/>
      <c r="C185" s="41">
        <v>600000</v>
      </c>
      <c r="D185" s="20"/>
      <c r="E185" s="25"/>
      <c r="F185" s="20"/>
      <c r="G185" s="26"/>
      <c r="H185" s="28"/>
      <c r="I185" s="89"/>
      <c r="J185" s="89"/>
      <c r="K185" s="89"/>
      <c r="M185" s="20"/>
      <c r="N185" s="20"/>
      <c r="O185" s="74"/>
      <c r="P185" s="20"/>
      <c r="Q185" s="21" t="s">
        <v>19</v>
      </c>
      <c r="R185" s="46">
        <f>SUM(R184:R184)</f>
        <v>900000</v>
      </c>
      <c r="S185" s="22"/>
      <c r="T185" s="20"/>
      <c r="U185" s="82"/>
      <c r="V185" s="20"/>
      <c r="W185" s="26"/>
      <c r="X185" s="26"/>
      <c r="AB185" s="67"/>
      <c r="AC185"/>
      <c r="AD185"/>
      <c r="AE185" s="124"/>
      <c r="AF185" s="103"/>
      <c r="AG185" s="67"/>
      <c r="AH185" s="67"/>
      <c r="AI185" s="67"/>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1:107" ht="15" customHeight="1" x14ac:dyDescent="0.2">
      <c r="C186" s="9"/>
      <c r="E186" s="25"/>
      <c r="AE186" s="124"/>
    </row>
    <row r="187" spans="1:107" customFormat="1" ht="15" customHeight="1" x14ac:dyDescent="0.25">
      <c r="A187" s="52" t="s">
        <v>53</v>
      </c>
      <c r="B187" s="8"/>
      <c r="C187" s="9"/>
      <c r="D187" s="8"/>
      <c r="E187" s="25"/>
      <c r="F187" s="8"/>
      <c r="G187" s="25"/>
      <c r="H187" s="8"/>
      <c r="I187" s="86"/>
      <c r="J187" s="86"/>
      <c r="K187" s="86"/>
      <c r="L187" s="25"/>
      <c r="M187" s="8"/>
      <c r="N187" s="8"/>
      <c r="O187" s="73"/>
      <c r="P187" s="8"/>
      <c r="Q187" s="8"/>
      <c r="R187" s="47"/>
      <c r="S187" s="8"/>
      <c r="T187" s="8"/>
      <c r="U187" s="77"/>
      <c r="V187" s="8"/>
      <c r="W187" s="25"/>
      <c r="X187" s="25"/>
      <c r="Y187" s="25"/>
      <c r="Z187" s="94"/>
      <c r="AA187" s="94"/>
      <c r="AB187" s="67"/>
      <c r="AE187" s="124"/>
      <c r="AF187" s="103"/>
      <c r="AG187" s="67"/>
      <c r="AH187" s="67"/>
      <c r="AI187" s="67"/>
    </row>
    <row r="188" spans="1:107" customFormat="1" ht="15" x14ac:dyDescent="0.25">
      <c r="A188" s="8">
        <v>24078</v>
      </c>
      <c r="B188" s="8" t="s">
        <v>445</v>
      </c>
      <c r="C188" s="8" t="s">
        <v>446</v>
      </c>
      <c r="D188" s="8" t="s">
        <v>442</v>
      </c>
      <c r="E188" s="8">
        <v>79938</v>
      </c>
      <c r="F188" s="8" t="s">
        <v>442</v>
      </c>
      <c r="G188" s="8">
        <v>13</v>
      </c>
      <c r="H188" s="8" t="s">
        <v>68</v>
      </c>
      <c r="I188" s="86"/>
      <c r="J188" s="86"/>
      <c r="K188" s="86" t="s">
        <v>190</v>
      </c>
      <c r="L188" s="25"/>
      <c r="M188" s="8" t="s">
        <v>69</v>
      </c>
      <c r="N188" s="47">
        <v>60</v>
      </c>
      <c r="O188" s="73">
        <v>0</v>
      </c>
      <c r="P188" s="47">
        <v>60</v>
      </c>
      <c r="Q188" s="47" t="s">
        <v>78</v>
      </c>
      <c r="R188" s="47">
        <v>1600000</v>
      </c>
      <c r="S188" s="47" t="s">
        <v>443</v>
      </c>
      <c r="T188" s="47" t="s">
        <v>444</v>
      </c>
      <c r="U188" s="77">
        <v>48141010368</v>
      </c>
      <c r="V188" s="77">
        <v>131</v>
      </c>
      <c r="W188" s="98">
        <v>14</v>
      </c>
      <c r="X188" s="99">
        <v>4</v>
      </c>
      <c r="Y188" s="99">
        <v>8</v>
      </c>
      <c r="Z188" s="99">
        <v>4</v>
      </c>
      <c r="AA188" s="99">
        <v>0</v>
      </c>
      <c r="AB188" s="98">
        <v>1</v>
      </c>
      <c r="AC188">
        <v>162</v>
      </c>
      <c r="AE188" s="124">
        <v>12450.54</v>
      </c>
      <c r="AF188" s="103" t="s">
        <v>474</v>
      </c>
      <c r="AG188" s="67" t="s">
        <v>473</v>
      </c>
      <c r="AH188" s="67" t="s">
        <v>473</v>
      </c>
      <c r="AI188" s="67" t="s">
        <v>473</v>
      </c>
    </row>
    <row r="189" spans="1:107" s="106" customFormat="1" ht="15" x14ac:dyDescent="0.25">
      <c r="A189" s="93">
        <v>24158</v>
      </c>
      <c r="B189" s="8" t="s">
        <v>450</v>
      </c>
      <c r="C189" s="8" t="s">
        <v>451</v>
      </c>
      <c r="D189" s="8" t="s">
        <v>442</v>
      </c>
      <c r="E189" s="8">
        <v>79912</v>
      </c>
      <c r="F189" s="8" t="s">
        <v>442</v>
      </c>
      <c r="G189" s="8">
        <v>13</v>
      </c>
      <c r="H189" s="8" t="s">
        <v>68</v>
      </c>
      <c r="I189" s="86"/>
      <c r="J189" s="86"/>
      <c r="K189" s="86" t="s">
        <v>191</v>
      </c>
      <c r="L189" s="25"/>
      <c r="M189" s="8" t="s">
        <v>69</v>
      </c>
      <c r="N189" s="47">
        <v>40</v>
      </c>
      <c r="O189" s="73">
        <v>0</v>
      </c>
      <c r="P189" s="47">
        <v>40</v>
      </c>
      <c r="Q189" s="47" t="s">
        <v>70</v>
      </c>
      <c r="R189" s="47">
        <v>1600000</v>
      </c>
      <c r="S189" s="47" t="s">
        <v>449</v>
      </c>
      <c r="T189" s="47" t="s">
        <v>72</v>
      </c>
      <c r="U189" s="77">
        <v>48141001117</v>
      </c>
      <c r="V189" s="77">
        <v>88</v>
      </c>
      <c r="W189" s="98">
        <v>14</v>
      </c>
      <c r="X189" s="99">
        <v>4</v>
      </c>
      <c r="Y189" s="99">
        <v>8</v>
      </c>
      <c r="Z189" s="99">
        <v>4</v>
      </c>
      <c r="AA189" s="99">
        <v>0</v>
      </c>
      <c r="AB189" s="98">
        <v>1</v>
      </c>
      <c r="AC189">
        <v>119</v>
      </c>
      <c r="AD189"/>
      <c r="AE189" s="124">
        <v>7160.56</v>
      </c>
      <c r="AF189" s="103" t="s">
        <v>474</v>
      </c>
      <c r="AG189" s="67" t="s">
        <v>473</v>
      </c>
      <c r="AH189" s="67" t="s">
        <v>473</v>
      </c>
      <c r="AI189" s="67" t="s">
        <v>473</v>
      </c>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customFormat="1" ht="15" x14ac:dyDescent="0.25">
      <c r="A190" s="93">
        <v>24157</v>
      </c>
      <c r="B190" s="8" t="s">
        <v>447</v>
      </c>
      <c r="C190" s="8" t="s">
        <v>448</v>
      </c>
      <c r="D190" s="8" t="s">
        <v>442</v>
      </c>
      <c r="E190" s="8">
        <v>79912</v>
      </c>
      <c r="F190" s="8" t="s">
        <v>442</v>
      </c>
      <c r="G190" s="8">
        <v>13</v>
      </c>
      <c r="H190" s="8" t="s">
        <v>68</v>
      </c>
      <c r="I190" s="86"/>
      <c r="J190" s="86"/>
      <c r="K190" s="86" t="s">
        <v>191</v>
      </c>
      <c r="L190" s="25"/>
      <c r="M190" s="8" t="s">
        <v>69</v>
      </c>
      <c r="N190" s="47">
        <v>40</v>
      </c>
      <c r="O190" s="73">
        <v>0</v>
      </c>
      <c r="P190" s="47">
        <v>40</v>
      </c>
      <c r="Q190" s="47" t="s">
        <v>78</v>
      </c>
      <c r="R190" s="47">
        <v>1400000</v>
      </c>
      <c r="S190" s="47" t="s">
        <v>449</v>
      </c>
      <c r="T190" s="47" t="s">
        <v>72</v>
      </c>
      <c r="U190" s="77">
        <v>48141001114</v>
      </c>
      <c r="V190" s="77">
        <v>83</v>
      </c>
      <c r="W190" s="98">
        <v>14</v>
      </c>
      <c r="X190" s="99">
        <v>4</v>
      </c>
      <c r="Y190" s="99">
        <v>8</v>
      </c>
      <c r="Z190" s="99">
        <v>4</v>
      </c>
      <c r="AA190" s="99">
        <v>0</v>
      </c>
      <c r="AB190" s="98">
        <v>1</v>
      </c>
      <c r="AC190">
        <v>114</v>
      </c>
      <c r="AE190" s="124">
        <v>5999.91</v>
      </c>
      <c r="AF190" s="103"/>
      <c r="AG190" s="67"/>
      <c r="AH190" s="67"/>
      <c r="AI190" s="67"/>
    </row>
    <row r="191" spans="1:107" ht="15" x14ac:dyDescent="0.25">
      <c r="A191" s="17" t="s">
        <v>23</v>
      </c>
      <c r="B191" s="18"/>
      <c r="C191" s="19">
        <v>2959739.0527186375</v>
      </c>
      <c r="D191" s="20"/>
      <c r="E191" s="20"/>
      <c r="F191" s="20"/>
      <c r="G191" s="26"/>
      <c r="H191" s="28"/>
      <c r="I191" s="89"/>
      <c r="J191" s="89"/>
      <c r="K191" s="89"/>
      <c r="L191" s="26"/>
      <c r="M191" s="20"/>
      <c r="N191" s="20"/>
      <c r="O191" s="74"/>
      <c r="P191" s="20"/>
      <c r="Q191" s="21" t="s">
        <v>19</v>
      </c>
      <c r="R191" s="46">
        <f>SUM(R188:R190)</f>
        <v>4600000</v>
      </c>
      <c r="S191" s="22"/>
      <c r="T191" s="20"/>
      <c r="U191" s="82"/>
      <c r="V191" s="20"/>
      <c r="W191" s="26"/>
      <c r="X191" s="26"/>
      <c r="AB191" s="67"/>
      <c r="AC191"/>
      <c r="AD191"/>
      <c r="AE191" s="124"/>
      <c r="AF191" s="103"/>
      <c r="AG191" s="67"/>
      <c r="AH191" s="67"/>
      <c r="AI191" s="67"/>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row>
    <row r="192" spans="1:107" x14ac:dyDescent="0.2">
      <c r="C192" s="68"/>
      <c r="AE192" s="124"/>
    </row>
    <row r="193" spans="1:31" ht="15" customHeight="1" x14ac:dyDescent="0.2">
      <c r="A193" s="53" t="s">
        <v>58</v>
      </c>
      <c r="B193" s="29"/>
      <c r="C193" s="31">
        <f>SUM(C191,C185,C181,C177,C173,C165,C161,C156,C152,C144,C139,C134,C129,C121,C116,C101,C96,C92,C88,C82,C75,C57,C52,C49,C46,C42,C36)</f>
        <v>97304981.914999992</v>
      </c>
      <c r="D193" s="29" t="s">
        <v>61</v>
      </c>
      <c r="E193" s="29">
        <v>105</v>
      </c>
      <c r="F193" s="29"/>
      <c r="G193" s="32"/>
      <c r="H193" s="29"/>
      <c r="I193" s="92"/>
      <c r="J193" s="129" t="s">
        <v>54</v>
      </c>
      <c r="K193" s="129"/>
      <c r="L193" s="129"/>
      <c r="M193" s="129"/>
      <c r="N193" s="129"/>
      <c r="O193" s="129"/>
      <c r="P193" s="129"/>
      <c r="Q193" s="129"/>
      <c r="R193" s="49">
        <f>R191+R185+R181+R177+R173+R165+R161+R156+R152+R144+R139+R134+R129+R121+R116+R101+R96+R92+R88+R82+R75+R57+R52+R49+R46+R42+R36</f>
        <v>147969971.21285999</v>
      </c>
      <c r="S193" s="30"/>
      <c r="AE193" s="124"/>
    </row>
    <row r="194" spans="1:31" x14ac:dyDescent="0.2">
      <c r="C194" s="68"/>
      <c r="AE194" s="124"/>
    </row>
  </sheetData>
  <sheetProtection formatCells="0" formatColumns="0" formatRows="0" insertColumns="0" insertRows="0" insertHyperlinks="0" deleteColumns="0" deleteRows="0" sort="0" autoFilter="0" pivotTables="0"/>
  <autoFilter ref="AF1:AF245"/>
  <mergeCells count="7">
    <mergeCell ref="R7:U9"/>
    <mergeCell ref="A6:L9"/>
    <mergeCell ref="V45:AC45"/>
    <mergeCell ref="J193:Q193"/>
    <mergeCell ref="A10:B10"/>
    <mergeCell ref="D10:T10"/>
    <mergeCell ref="Y7:AG9"/>
  </mergeCells>
  <pageMargins left="0.5" right="0.3" top="0.4" bottom="0.4" header="0.3" footer="0.3"/>
  <pageSetup paperSize="5" scale="62" fitToHeight="6" orientation="landscape" r:id="rId1"/>
  <rowBreaks count="3" manualBreakCount="3">
    <brk id="49" max="34" man="1"/>
    <brk id="101" max="34" man="1"/>
    <brk id="154"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20" sqref="B20"/>
    </sheetView>
  </sheetViews>
  <sheetFormatPr defaultRowHeight="15" x14ac:dyDescent="0.25"/>
  <cols>
    <col min="1" max="1" width="16.140625" customWidth="1"/>
    <col min="2" max="2" width="24.7109375" customWidth="1"/>
    <col min="3" max="4" width="16.140625" customWidth="1"/>
  </cols>
  <sheetData>
    <row r="1" spans="1:4" ht="20.25" x14ac:dyDescent="0.3">
      <c r="A1" s="133" t="s">
        <v>483</v>
      </c>
      <c r="B1" s="133"/>
      <c r="C1" s="133"/>
      <c r="D1" s="133"/>
    </row>
    <row r="2" spans="1:4" x14ac:dyDescent="0.25">
      <c r="A2" s="134" t="s">
        <v>482</v>
      </c>
      <c r="B2" s="134"/>
      <c r="C2" s="134"/>
      <c r="D2" s="134"/>
    </row>
    <row r="3" spans="1:4" x14ac:dyDescent="0.25">
      <c r="A3" s="134"/>
      <c r="B3" s="134"/>
      <c r="C3" s="134"/>
      <c r="D3" s="134"/>
    </row>
    <row r="4" spans="1:4" x14ac:dyDescent="0.25">
      <c r="A4" s="134"/>
      <c r="B4" s="134"/>
      <c r="C4" s="134"/>
      <c r="D4" s="134"/>
    </row>
    <row r="5" spans="1:4" x14ac:dyDescent="0.25">
      <c r="A5" s="134"/>
      <c r="B5" s="134"/>
      <c r="C5" s="134"/>
      <c r="D5" s="134"/>
    </row>
    <row r="6" spans="1:4" x14ac:dyDescent="0.25">
      <c r="A6" s="118"/>
      <c r="B6" s="118"/>
      <c r="C6" s="118"/>
      <c r="D6" s="118"/>
    </row>
    <row r="7" spans="1:4" x14ac:dyDescent="0.25">
      <c r="A7" s="117" t="s">
        <v>0</v>
      </c>
      <c r="B7" s="116" t="s">
        <v>2</v>
      </c>
      <c r="C7" s="116" t="s">
        <v>481</v>
      </c>
      <c r="D7" s="115" t="s">
        <v>480</v>
      </c>
    </row>
    <row r="8" spans="1:4" x14ac:dyDescent="0.25">
      <c r="A8" s="114">
        <v>20018</v>
      </c>
      <c r="B8" s="114" t="s">
        <v>479</v>
      </c>
      <c r="C8" s="113">
        <v>1667626</v>
      </c>
      <c r="D8" s="112">
        <v>45293</v>
      </c>
    </row>
    <row r="9" spans="1:4" x14ac:dyDescent="0.25">
      <c r="A9" s="114">
        <v>22250</v>
      </c>
      <c r="B9" s="114" t="s">
        <v>478</v>
      </c>
      <c r="C9" s="113">
        <v>1500000</v>
      </c>
      <c r="D9" s="112">
        <v>45443</v>
      </c>
    </row>
    <row r="10" spans="1:4" x14ac:dyDescent="0.25">
      <c r="A10" s="114">
        <v>23000</v>
      </c>
      <c r="B10" s="114" t="s">
        <v>477</v>
      </c>
      <c r="C10" s="113">
        <v>1500000</v>
      </c>
      <c r="D10" s="112">
        <v>45471</v>
      </c>
    </row>
    <row r="11" spans="1:4" x14ac:dyDescent="0.25">
      <c r="A11" s="114">
        <v>21139</v>
      </c>
      <c r="B11" s="114" t="s">
        <v>476</v>
      </c>
      <c r="C11" s="113">
        <v>1500000</v>
      </c>
      <c r="D11" s="112">
        <v>45485</v>
      </c>
    </row>
    <row r="12" spans="1:4" x14ac:dyDescent="0.25">
      <c r="C12" s="119"/>
    </row>
  </sheetData>
  <mergeCells count="2">
    <mergeCell ref="A1:D1"/>
    <mergeCell ref="A2: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2024-07-22T17:32:28Z</cp:lastPrinted>
  <dcterms:created xsi:type="dcterms:W3CDTF">2018-01-09T23:11:29Z</dcterms:created>
  <dcterms:modified xsi:type="dcterms:W3CDTF">2024-08-01T19:54:50Z</dcterms:modified>
  <cp:category>2020 9HTC preapps</cp:category>
</cp:coreProperties>
</file>