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6.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7.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8.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9.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10.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drawings/drawing11.xml" ContentType="application/vnd.openxmlformats-officedocument.drawing+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drawings/drawing12.xml" ContentType="application/vnd.openxmlformats-officedocument.drawing+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T:\ca\catr\WAP\Website\Posted\Program Guidance Webpage\4. Program Forms\4-TDHCA Assessment Package\"/>
    </mc:Choice>
  </mc:AlternateContent>
  <xr:revisionPtr revIDLastSave="0" documentId="8_{6B211868-4257-4DA2-823D-526ACC8BFF59}" xr6:coauthVersionLast="47" xr6:coauthVersionMax="47" xr10:uidLastSave="{00000000-0000-0000-0000-000000000000}"/>
  <bookViews>
    <workbookView xWindow="-28920" yWindow="-120" windowWidth="29040" windowHeight="17640" tabRatio="734" firstSheet="8" activeTab="14" xr2:uid="{00000000-000D-0000-FFFF-FFFF00000000}"/>
  </bookViews>
  <sheets>
    <sheet name="Contact Info" sheetId="10" r:id="rId1"/>
    <sheet name="Blower Door Duct Blaster Data" sheetId="15" r:id="rId2"/>
    <sheet name="BD DB - DO NOT DELETE" sheetId="16" state="hidden" r:id="rId3"/>
    <sheet name="Attic Vent Calc" sheetId="45" r:id="rId4"/>
    <sheet name="CAZ Testing Data" sheetId="17" r:id="rId5"/>
    <sheet name="Degradation Calculator (1)" sheetId="59" r:id="rId6"/>
    <sheet name="Degradation Calculator (2)" sheetId="60" r:id="rId7"/>
    <sheet name="Degradation Calculator (3)" sheetId="61" r:id="rId8"/>
    <sheet name="RAC Replacement (1)" sheetId="5" r:id="rId9"/>
    <sheet name="RAC Replacement (2)" sheetId="55" r:id="rId10"/>
    <sheet name="RAC Replacement (3)" sheetId="56" r:id="rId11"/>
    <sheet name="Ref Replacement" sheetId="2" r:id="rId12"/>
    <sheet name="LIHEAP Priority List -23" sheetId="32" state="hidden" r:id="rId13"/>
    <sheet name="LIHEAP Priority List -24" sheetId="58" r:id="rId14"/>
    <sheet name="LIHEAP Priority List -25" sheetId="63" r:id="rId15"/>
    <sheet name="DOE SFSB PL Checklist HOT" sheetId="49" r:id="rId16"/>
    <sheet name="DOE MH PL Checklist HOT" sheetId="50" r:id="rId17"/>
    <sheet name="DOE LRMF PL Checklist HOT" sheetId="52" r:id="rId18"/>
    <sheet name="DOE SFSB PL Checklist MODERATE" sheetId="51" r:id="rId19"/>
    <sheet name="DOE MH PL Checklist MODERATE" sheetId="54" r:id="rId20"/>
    <sheet name="DOE LRMF PL Checklist MODERATE" sheetId="53" r:id="rId21"/>
    <sheet name="Sheet1 (2)" sheetId="62" state="hidden" r:id="rId22"/>
    <sheet name="Sheet1" sheetId="42" state="hidden" r:id="rId23"/>
    <sheet name="Agency-County" sheetId="23" state="hidden" r:id="rId24"/>
  </sheets>
  <externalReferences>
    <externalReference r:id="rId25"/>
    <externalReference r:id="rId26"/>
  </externalReferences>
  <definedNames>
    <definedName name="CavityDepth">[1]Sheet2!$A$1:$A$6</definedName>
    <definedName name="Density">[1]Sheet2!$A$8:$A$9</definedName>
    <definedName name="_xlnm.Print_Area" localSheetId="3">'Attic Vent Calc'!$A$1:$J$53</definedName>
    <definedName name="_xlnm.Print_Area" localSheetId="1">'Blower Door Duct Blaster Data'!$A$1:$M$56</definedName>
    <definedName name="_xlnm.Print_Area" localSheetId="4">'CAZ Testing Data'!$A$1:$J$176</definedName>
    <definedName name="_xlnm.Print_Area" localSheetId="20">'DOE LRMF PL Checklist MODERATE'!$A$1:$M$97</definedName>
    <definedName name="_xlnm.Print_Area" localSheetId="15">'DOE SFSB PL Checklist HOT'!$A$2:$M$109</definedName>
    <definedName name="_xlnm.Print_Area" localSheetId="13">'LIHEAP Priority List -24'!$A$1:$AE$141</definedName>
    <definedName name="_xlnm.Print_Area" localSheetId="14">'LIHEAP Priority List -25'!$A$1:$AB$232</definedName>
    <definedName name="_xlnm.Print_Area" localSheetId="8">'RAC Replacement (1)'!$A$2:$J$83</definedName>
    <definedName name="_xlnm.Print_Area" localSheetId="9">'RAC Replacement (2)'!$A$2:$J$83</definedName>
    <definedName name="_xlnm.Print_Area" localSheetId="10">'RAC Replacement (3)'!$A$2:$J$83</definedName>
    <definedName name="xfd">'CAZ Testing Data'!$L:$L</definedName>
    <definedName name="Z_6BA93A1E_DA3F_4332_8827_B6316607DEBE_.wvu.Cols" localSheetId="2" hidden="1">'BD DB - DO NOT DELETE'!$A:$AA</definedName>
    <definedName name="Z_6BA93A1E_DA3F_4332_8827_B6316607DEBE_.wvu.Cols" localSheetId="1" hidden="1">'Blower Door Duct Blaster Data'!$N:$XFD</definedName>
    <definedName name="Z_6BA93A1E_DA3F_4332_8827_B6316607DEBE_.wvu.Rows" localSheetId="1" hidden="1">'Blower Door Duct Blaster Data'!$117:$1048576</definedName>
    <definedName name="Z_96E0CE35_E0EB_45AA_9D9A_2D49B43AC525_.wvu.Cols" localSheetId="2" hidden="1">'BD DB - DO NOT DELETE'!$A:$AA</definedName>
    <definedName name="Z_96E0CE35_E0EB_45AA_9D9A_2D49B43AC525_.wvu.Cols" localSheetId="1" hidden="1">'Blower Door Duct Blaster Data'!$N:$XFD</definedName>
    <definedName name="Z_96E0CE35_E0EB_45AA_9D9A_2D49B43AC525_.wvu.Rows" localSheetId="1" hidden="1">'Blower Door Duct Blaster Data'!$117:$1048576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7" i="63" l="1"/>
  <c r="V218" i="63"/>
  <c r="W189" i="63"/>
  <c r="W188" i="63"/>
  <c r="W183" i="63"/>
  <c r="W180" i="63" s="1"/>
  <c r="W169" i="63"/>
  <c r="W163" i="63"/>
  <c r="W150" i="63"/>
  <c r="W149" i="63"/>
  <c r="W147" i="63"/>
  <c r="W145" i="63"/>
  <c r="W143" i="63"/>
  <c r="W142" i="63"/>
  <c r="W141" i="63"/>
  <c r="W129" i="63"/>
  <c r="W118" i="63"/>
  <c r="W82" i="63"/>
  <c r="W69" i="63"/>
  <c r="W42" i="63"/>
  <c r="W27" i="63"/>
  <c r="J7" i="62"/>
  <c r="H7" i="62"/>
  <c r="G7" i="62"/>
  <c r="F7" i="62"/>
  <c r="E7" i="62"/>
  <c r="D7" i="62"/>
  <c r="C7" i="62"/>
  <c r="B7" i="62"/>
  <c r="A7" i="62"/>
  <c r="J5" i="62"/>
  <c r="I5" i="62"/>
  <c r="H5" i="62"/>
  <c r="A39" i="61"/>
  <c r="I35" i="61"/>
  <c r="I34" i="61" s="1"/>
  <c r="J34" i="61"/>
  <c r="F33" i="61"/>
  <c r="E33" i="61"/>
  <c r="D33" i="61"/>
  <c r="C33" i="61"/>
  <c r="D39" i="61" s="1"/>
  <c r="B33" i="61"/>
  <c r="C39" i="61" s="1"/>
  <c r="A33" i="61"/>
  <c r="A37" i="61" s="1"/>
  <c r="I21" i="61"/>
  <c r="J16" i="61"/>
  <c r="H15" i="61"/>
  <c r="I16" i="61" s="1"/>
  <c r="A15" i="61"/>
  <c r="I13" i="61"/>
  <c r="I12" i="61" s="1"/>
  <c r="H13" i="61"/>
  <c r="F13" i="61"/>
  <c r="E13" i="61"/>
  <c r="D13" i="61"/>
  <c r="C13" i="61"/>
  <c r="C21" i="61" s="1"/>
  <c r="B13" i="61"/>
  <c r="A13" i="61"/>
  <c r="A21" i="61" s="1"/>
  <c r="A39" i="60"/>
  <c r="I35" i="60"/>
  <c r="I34" i="60" s="1"/>
  <c r="J34" i="60"/>
  <c r="F33" i="60"/>
  <c r="E33" i="60"/>
  <c r="D33" i="60"/>
  <c r="C33" i="60"/>
  <c r="B33" i="60"/>
  <c r="A33" i="60"/>
  <c r="B39" i="60" s="1"/>
  <c r="I21" i="60"/>
  <c r="J16" i="60"/>
  <c r="A15" i="60"/>
  <c r="I13" i="60"/>
  <c r="I12" i="60" s="1"/>
  <c r="H13" i="60"/>
  <c r="F13" i="60"/>
  <c r="E13" i="60"/>
  <c r="D13" i="60"/>
  <c r="C13" i="60"/>
  <c r="C21" i="60" s="1"/>
  <c r="B13" i="60"/>
  <c r="A13" i="60"/>
  <c r="H40" i="59"/>
  <c r="G39" i="59"/>
  <c r="H39" i="59" s="1"/>
  <c r="A39" i="59"/>
  <c r="C37" i="59"/>
  <c r="A37" i="59"/>
  <c r="I35" i="59"/>
  <c r="I34" i="59" s="1"/>
  <c r="J34" i="59"/>
  <c r="F33" i="59"/>
  <c r="E33" i="59"/>
  <c r="D33" i="59"/>
  <c r="G33" i="59" s="1"/>
  <c r="C33" i="59"/>
  <c r="D39" i="59" s="1"/>
  <c r="B33" i="59"/>
  <c r="C39" i="59" s="1"/>
  <c r="A33" i="59"/>
  <c r="H37" i="59" s="1"/>
  <c r="H38" i="59" s="1"/>
  <c r="I21" i="59"/>
  <c r="J16" i="59"/>
  <c r="H15" i="59"/>
  <c r="I16" i="59" s="1"/>
  <c r="A15" i="59"/>
  <c r="I13" i="59"/>
  <c r="H13" i="59"/>
  <c r="F13" i="59"/>
  <c r="E13" i="59"/>
  <c r="G15" i="59" s="1"/>
  <c r="D13" i="59"/>
  <c r="C13" i="59"/>
  <c r="C21" i="59" s="1"/>
  <c r="B13" i="59"/>
  <c r="A13" i="59"/>
  <c r="A21" i="59" s="1"/>
  <c r="I12" i="59"/>
  <c r="A10" i="59"/>
  <c r="X141" i="63" l="1"/>
  <c r="X163" i="63"/>
  <c r="B21" i="59"/>
  <c r="G13" i="59"/>
  <c r="H14" i="59" s="1"/>
  <c r="G13" i="61"/>
  <c r="H14" i="61" s="1"/>
  <c r="C39" i="60"/>
  <c r="G15" i="60"/>
  <c r="H15" i="60" s="1"/>
  <c r="I16" i="60" s="1"/>
  <c r="G33" i="60"/>
  <c r="C37" i="60"/>
  <c r="D39" i="60" s="1"/>
  <c r="A37" i="60"/>
  <c r="B37" i="60"/>
  <c r="A10" i="60"/>
  <c r="G13" i="60"/>
  <c r="H14" i="60" s="1"/>
  <c r="G33" i="61"/>
  <c r="B37" i="61"/>
  <c r="C37" i="61"/>
  <c r="H37" i="61"/>
  <c r="H38" i="61" s="1"/>
  <c r="G15" i="61"/>
  <c r="A10" i="61"/>
  <c r="C19" i="61"/>
  <c r="B39" i="61"/>
  <c r="G39" i="61" s="1"/>
  <c r="H39" i="61" s="1"/>
  <c r="H40" i="61" s="1"/>
  <c r="A19" i="61"/>
  <c r="B19" i="61"/>
  <c r="A19" i="60"/>
  <c r="B19" i="60"/>
  <c r="A21" i="60"/>
  <c r="C19" i="60"/>
  <c r="D21" i="59"/>
  <c r="J21" i="59" s="1"/>
  <c r="H22" i="59" s="1"/>
  <c r="B37" i="59"/>
  <c r="C19" i="59"/>
  <c r="A19" i="59"/>
  <c r="B39" i="59"/>
  <c r="B19" i="59"/>
  <c r="V138" i="58"/>
  <c r="W121" i="58"/>
  <c r="W120" i="58"/>
  <c r="W115" i="58"/>
  <c r="W112" i="58" s="1"/>
  <c r="W111" i="58"/>
  <c r="W106" i="58" s="1"/>
  <c r="W101" i="58"/>
  <c r="W94" i="58"/>
  <c r="W90" i="58"/>
  <c r="W89" i="58"/>
  <c r="W87" i="58"/>
  <c r="W85" i="58"/>
  <c r="W83" i="58"/>
  <c r="W82" i="58"/>
  <c r="W81" i="58"/>
  <c r="W78" i="58"/>
  <c r="W74" i="58"/>
  <c r="W67" i="58"/>
  <c r="W60" i="58"/>
  <c r="W56" i="58"/>
  <c r="W47" i="58"/>
  <c r="W41" i="58"/>
  <c r="W35" i="58"/>
  <c r="E1" i="58"/>
  <c r="B1" i="58"/>
  <c r="H20" i="59" l="1"/>
  <c r="G39" i="60"/>
  <c r="H39" i="60" s="1"/>
  <c r="H40" i="60" s="1"/>
  <c r="H37" i="60"/>
  <c r="H38" i="60" s="1"/>
  <c r="H20" i="61"/>
  <c r="B21" i="61" s="1"/>
  <c r="D21" i="61" s="1"/>
  <c r="J21" i="61" s="1"/>
  <c r="H22" i="61" s="1"/>
  <c r="H20" i="60"/>
  <c r="B21" i="60" s="1"/>
  <c r="D21" i="60" s="1"/>
  <c r="J21" i="60" s="1"/>
  <c r="H22" i="60" s="1"/>
  <c r="X81" i="58"/>
  <c r="X94" i="58"/>
  <c r="H75" i="56"/>
  <c r="I81" i="56" s="1"/>
  <c r="J79" i="56" s="1"/>
  <c r="B75" i="56"/>
  <c r="C81" i="56" s="1"/>
  <c r="D79" i="56" s="1"/>
  <c r="H70" i="56"/>
  <c r="H71" i="56" s="1"/>
  <c r="J81" i="56" s="1"/>
  <c r="B70" i="56"/>
  <c r="B71" i="56" s="1"/>
  <c r="D81" i="56" s="1"/>
  <c r="I52" i="56"/>
  <c r="H56" i="56" s="1"/>
  <c r="J60" i="56" s="1"/>
  <c r="J61" i="56" s="1"/>
  <c r="J62" i="56" s="1"/>
  <c r="C52" i="56"/>
  <c r="B56" i="56" s="1"/>
  <c r="D60" i="56" s="1"/>
  <c r="D61" i="56" s="1"/>
  <c r="D62" i="56" s="1"/>
  <c r="B45" i="56"/>
  <c r="H45" i="56" s="1"/>
  <c r="H33" i="56"/>
  <c r="I39" i="56" s="1"/>
  <c r="J37" i="56" s="1"/>
  <c r="B33" i="56"/>
  <c r="C39" i="56" s="1"/>
  <c r="D37" i="56" s="1"/>
  <c r="H29" i="56"/>
  <c r="J39" i="56" s="1"/>
  <c r="H28" i="56"/>
  <c r="B28" i="56"/>
  <c r="B29" i="56" s="1"/>
  <c r="D39" i="56" s="1"/>
  <c r="I10" i="56"/>
  <c r="H14" i="56" s="1"/>
  <c r="J18" i="56" s="1"/>
  <c r="J19" i="56" s="1"/>
  <c r="J20" i="56" s="1"/>
  <c r="C10" i="56"/>
  <c r="B14" i="56" s="1"/>
  <c r="D18" i="56" s="1"/>
  <c r="D19" i="56" s="1"/>
  <c r="D20" i="56" s="1"/>
  <c r="B4" i="56"/>
  <c r="H4" i="56" s="1"/>
  <c r="H3" i="56"/>
  <c r="B3" i="56"/>
  <c r="H75" i="55"/>
  <c r="I81" i="55" s="1"/>
  <c r="J79" i="55" s="1"/>
  <c r="B75" i="55"/>
  <c r="C81" i="55" s="1"/>
  <c r="D79" i="55" s="1"/>
  <c r="H70" i="55"/>
  <c r="H71" i="55" s="1"/>
  <c r="J81" i="55" s="1"/>
  <c r="B70" i="55"/>
  <c r="B71" i="55" s="1"/>
  <c r="D81" i="55" s="1"/>
  <c r="H56" i="55"/>
  <c r="J60" i="55" s="1"/>
  <c r="J61" i="55" s="1"/>
  <c r="J62" i="55" s="1"/>
  <c r="I52" i="55"/>
  <c r="C52" i="55"/>
  <c r="B56" i="55" s="1"/>
  <c r="D60" i="55" s="1"/>
  <c r="D61" i="55" s="1"/>
  <c r="D62" i="55" s="1"/>
  <c r="I39" i="55"/>
  <c r="J37" i="55" s="1"/>
  <c r="H33" i="55"/>
  <c r="B33" i="55"/>
  <c r="C39" i="55" s="1"/>
  <c r="D37" i="55" s="1"/>
  <c r="H28" i="55"/>
  <c r="H29" i="55" s="1"/>
  <c r="J39" i="55" s="1"/>
  <c r="B28" i="55"/>
  <c r="B29" i="55" s="1"/>
  <c r="D39" i="55" s="1"/>
  <c r="I10" i="55"/>
  <c r="H14" i="55" s="1"/>
  <c r="J18" i="55" s="1"/>
  <c r="J19" i="55" s="1"/>
  <c r="J20" i="55" s="1"/>
  <c r="C10" i="55"/>
  <c r="B14" i="55" s="1"/>
  <c r="D18" i="55" s="1"/>
  <c r="D19" i="55" s="1"/>
  <c r="D20" i="55" s="1"/>
  <c r="B4" i="55"/>
  <c r="H4" i="55" s="1"/>
  <c r="B3" i="55"/>
  <c r="B45" i="55" s="1"/>
  <c r="H45" i="55" s="1"/>
  <c r="H24" i="15"/>
  <c r="B46" i="56" l="1"/>
  <c r="H46" i="56" s="1"/>
  <c r="H3" i="55"/>
  <c r="B46" i="55"/>
  <c r="H46" i="55" s="1"/>
  <c r="B2" i="54"/>
  <c r="B2" i="53"/>
  <c r="B2" i="52"/>
  <c r="B2" i="51"/>
  <c r="B2" i="50" l="1"/>
  <c r="B2" i="49"/>
  <c r="F8" i="45" l="1"/>
  <c r="H8" i="45"/>
  <c r="I8" i="45" s="1"/>
  <c r="F9" i="45"/>
  <c r="H9" i="45"/>
  <c r="I9" i="45" s="1"/>
  <c r="F10" i="45"/>
  <c r="H10" i="45"/>
  <c r="F11" i="45"/>
  <c r="I11" i="45" s="1"/>
  <c r="H11" i="45"/>
  <c r="F12" i="45"/>
  <c r="H12" i="45"/>
  <c r="I12" i="45" s="1"/>
  <c r="F13" i="45"/>
  <c r="H13" i="45"/>
  <c r="I13" i="45" s="1"/>
  <c r="F14" i="45"/>
  <c r="H14" i="45"/>
  <c r="F15" i="45"/>
  <c r="H15" i="45"/>
  <c r="F16" i="45"/>
  <c r="H16" i="45"/>
  <c r="I16" i="45"/>
  <c r="F17" i="45"/>
  <c r="H17" i="45"/>
  <c r="I17" i="45" s="1"/>
  <c r="H22" i="45"/>
  <c r="H24" i="45"/>
  <c r="H26" i="45"/>
  <c r="H27" i="45"/>
  <c r="F32" i="45"/>
  <c r="H32" i="45"/>
  <c r="I32" i="45"/>
  <c r="F33" i="45"/>
  <c r="H33" i="45"/>
  <c r="I33" i="45" s="1"/>
  <c r="F34" i="45"/>
  <c r="H34" i="45"/>
  <c r="F35" i="45"/>
  <c r="H35" i="45"/>
  <c r="F36" i="45"/>
  <c r="H36" i="45"/>
  <c r="I36" i="45"/>
  <c r="F37" i="45"/>
  <c r="H37" i="45"/>
  <c r="I41" i="45"/>
  <c r="I42" i="45"/>
  <c r="I51" i="45"/>
  <c r="I53" i="45"/>
  <c r="I34" i="45" l="1"/>
  <c r="I10" i="45"/>
  <c r="I35" i="45"/>
  <c r="I14" i="45"/>
  <c r="I19" i="45" s="1"/>
  <c r="I37" i="45"/>
  <c r="I15" i="45"/>
  <c r="I18" i="45"/>
  <c r="I49" i="45" s="1"/>
  <c r="I43" i="45"/>
  <c r="I39" i="45"/>
  <c r="W138" i="32" l="1"/>
  <c r="V159" i="32"/>
  <c r="W142" i="32"/>
  <c r="W137" i="32"/>
  <c r="W134" i="32" s="1"/>
  <c r="W132" i="32"/>
  <c r="W127" i="32"/>
  <c r="W124" i="32" s="1"/>
  <c r="W122" i="32"/>
  <c r="W118" i="32" s="1"/>
  <c r="W110" i="32"/>
  <c r="W103" i="32"/>
  <c r="W98" i="32"/>
  <c r="W95" i="32"/>
  <c r="W94" i="32"/>
  <c r="W93" i="32"/>
  <c r="W90" i="32"/>
  <c r="W85" i="32"/>
  <c r="W75" i="32"/>
  <c r="W69" i="32"/>
  <c r="W64" i="32"/>
  <c r="W54" i="32"/>
  <c r="W47" i="32"/>
  <c r="W40" i="32"/>
  <c r="E2" i="32"/>
  <c r="B2" i="32"/>
  <c r="X103" i="32" l="1"/>
  <c r="W97" i="32"/>
  <c r="W96" i="32"/>
  <c r="W99" i="32"/>
  <c r="X93" i="32" l="1"/>
  <c r="E59" i="17"/>
  <c r="J4" i="15" l="1"/>
  <c r="C4" i="15"/>
  <c r="F6" i="17" l="1"/>
  <c r="F5" i="17"/>
  <c r="C5" i="17"/>
  <c r="B4" i="2" l="1"/>
  <c r="B3" i="2"/>
  <c r="C28" i="2"/>
  <c r="B31" i="2" s="1"/>
  <c r="D35" i="2" s="1"/>
  <c r="D36" i="2" s="1"/>
  <c r="D37" i="2" s="1"/>
  <c r="H108" i="17" l="1"/>
  <c r="H92" i="17" l="1"/>
  <c r="H138" i="17"/>
  <c r="H140" i="17"/>
  <c r="H139" i="17"/>
  <c r="H141" i="17"/>
  <c r="H104" i="17"/>
  <c r="H93" i="17"/>
  <c r="H94" i="17"/>
  <c r="H91" i="17"/>
  <c r="H144" i="17" l="1"/>
  <c r="C21" i="16" l="1"/>
  <c r="C20" i="16"/>
  <c r="C19" i="16"/>
  <c r="C18" i="16"/>
  <c r="C17" i="16"/>
  <c r="C16" i="16"/>
  <c r="J15" i="16"/>
  <c r="I15" i="16"/>
  <c r="C15" i="16"/>
  <c r="C14" i="16"/>
  <c r="J13" i="16"/>
  <c r="I13" i="16"/>
  <c r="H13" i="16"/>
  <c r="C11" i="16"/>
  <c r="J10" i="16"/>
  <c r="I10" i="16"/>
  <c r="H10" i="16"/>
  <c r="C10" i="16"/>
  <c r="V9" i="16"/>
  <c r="C9" i="16"/>
  <c r="R8" i="16"/>
  <c r="C8" i="16"/>
  <c r="C7" i="16"/>
  <c r="C6" i="16"/>
  <c r="C5" i="16"/>
  <c r="C4" i="16"/>
  <c r="C3" i="16"/>
  <c r="K2" i="16"/>
  <c r="K8" i="16" s="1"/>
  <c r="J2" i="16"/>
  <c r="J27" i="16" s="1"/>
  <c r="I2" i="16"/>
  <c r="I27" i="16" s="1"/>
  <c r="H2" i="16"/>
  <c r="H27" i="16" s="1"/>
  <c r="G2" i="16"/>
  <c r="G14" i="16" s="1"/>
  <c r="O1" i="16"/>
  <c r="M6" i="15" s="1"/>
  <c r="M1" i="16"/>
  <c r="K6" i="15" s="1"/>
  <c r="T8" i="16" s="1"/>
  <c r="F44" i="15"/>
  <c r="H43" i="15"/>
  <c r="J42" i="15"/>
  <c r="G42" i="15"/>
  <c r="F42" i="15"/>
  <c r="E42" i="15"/>
  <c r="D42" i="15"/>
  <c r="C42" i="15"/>
  <c r="B42" i="15"/>
  <c r="A42" i="15"/>
  <c r="J41" i="15"/>
  <c r="J40" i="15"/>
  <c r="H40" i="15"/>
  <c r="G40" i="15"/>
  <c r="F40" i="15"/>
  <c r="E40" i="15"/>
  <c r="D40" i="15"/>
  <c r="C40" i="15"/>
  <c r="B40" i="15"/>
  <c r="A40" i="15"/>
  <c r="J39" i="15"/>
  <c r="H38" i="15"/>
  <c r="G38" i="15"/>
  <c r="F38" i="15"/>
  <c r="E38" i="15"/>
  <c r="D38" i="15"/>
  <c r="C38" i="15"/>
  <c r="B38" i="15"/>
  <c r="A38" i="15"/>
  <c r="M33" i="15"/>
  <c r="M31" i="15"/>
  <c r="M29" i="15"/>
  <c r="M13" i="15"/>
  <c r="I49" i="15" s="1"/>
  <c r="M11" i="15"/>
  <c r="I48" i="15" s="1"/>
  <c r="K7" i="16" l="1"/>
  <c r="H5" i="16"/>
  <c r="G5" i="16"/>
  <c r="G9" i="16"/>
  <c r="K15" i="16"/>
  <c r="K5" i="16"/>
  <c r="H9" i="16"/>
  <c r="K11" i="16"/>
  <c r="H14" i="16"/>
  <c r="G17" i="16"/>
  <c r="G18" i="16" s="1"/>
  <c r="K27" i="16"/>
  <c r="G3" i="16"/>
  <c r="I9" i="16"/>
  <c r="G12" i="16"/>
  <c r="I14" i="16"/>
  <c r="H17" i="16"/>
  <c r="H23" i="16" s="1"/>
  <c r="K13" i="16"/>
  <c r="H3" i="16"/>
  <c r="J9" i="16"/>
  <c r="H12" i="16"/>
  <c r="J14" i="16"/>
  <c r="I17" i="16"/>
  <c r="I3" i="16"/>
  <c r="G7" i="16"/>
  <c r="K9" i="16"/>
  <c r="I12" i="16"/>
  <c r="K14" i="16"/>
  <c r="J17" i="16"/>
  <c r="J3" i="16"/>
  <c r="H7" i="16"/>
  <c r="J12" i="16"/>
  <c r="K17" i="16"/>
  <c r="K28" i="16" s="1"/>
  <c r="K10" i="16"/>
  <c r="K3" i="16"/>
  <c r="I7" i="16"/>
  <c r="K12" i="16"/>
  <c r="G15" i="16"/>
  <c r="I5" i="16"/>
  <c r="J5" i="16"/>
  <c r="J7" i="16"/>
  <c r="G10" i="16"/>
  <c r="G13" i="16"/>
  <c r="H15" i="16"/>
  <c r="P8" i="16"/>
  <c r="N8" i="16"/>
  <c r="V8" i="16" s="1"/>
  <c r="V10" i="16" s="1"/>
  <c r="M9" i="15" s="1"/>
  <c r="I46" i="15" s="1"/>
  <c r="G19" i="16"/>
  <c r="G21" i="16"/>
  <c r="I23" i="16"/>
  <c r="J19" i="16"/>
  <c r="J21" i="16"/>
  <c r="H33" i="16"/>
  <c r="K19" i="16"/>
  <c r="K21" i="16"/>
  <c r="H24" i="16"/>
  <c r="J28" i="16"/>
  <c r="H31" i="16"/>
  <c r="J33" i="16"/>
  <c r="G4" i="16"/>
  <c r="G8" i="16"/>
  <c r="H4" i="16"/>
  <c r="H6" i="16"/>
  <c r="H8" i="16"/>
  <c r="G11" i="16"/>
  <c r="H29" i="16"/>
  <c r="J31" i="16"/>
  <c r="I4" i="16"/>
  <c r="I6" i="16"/>
  <c r="I8" i="16"/>
  <c r="H11" i="16"/>
  <c r="G27" i="16"/>
  <c r="H34" i="16"/>
  <c r="J4" i="16"/>
  <c r="J6" i="16"/>
  <c r="J8" i="16"/>
  <c r="I11" i="16"/>
  <c r="J18" i="16"/>
  <c r="K4" i="16"/>
  <c r="K6" i="16"/>
  <c r="J11" i="16"/>
  <c r="K18" i="16"/>
  <c r="K20" i="16"/>
  <c r="G23" i="16"/>
  <c r="K29" i="16"/>
  <c r="H28" i="16"/>
  <c r="G6" i="16"/>
  <c r="H22" i="16"/>
  <c r="G29" i="16"/>
  <c r="I31" i="16"/>
  <c r="K33" i="16"/>
  <c r="G34" i="16" l="1"/>
  <c r="I32" i="16"/>
  <c r="I30" i="16"/>
  <c r="I28" i="16"/>
  <c r="K31" i="16"/>
  <c r="G20" i="16"/>
  <c r="I19" i="16"/>
  <c r="K34" i="16"/>
  <c r="K32" i="16"/>
  <c r="K30" i="16"/>
  <c r="K23" i="16"/>
  <c r="K24" i="16"/>
  <c r="G32" i="16"/>
  <c r="I24" i="16"/>
  <c r="H19" i="16"/>
  <c r="H21" i="16"/>
  <c r="I34" i="16"/>
  <c r="I21" i="16"/>
  <c r="I22" i="16"/>
  <c r="J24" i="16"/>
  <c r="J30" i="16"/>
  <c r="J23" i="16"/>
  <c r="J22" i="16"/>
  <c r="I20" i="16"/>
  <c r="J32" i="16"/>
  <c r="G30" i="16"/>
  <c r="G33" i="16"/>
  <c r="G28" i="16"/>
  <c r="G24" i="16"/>
  <c r="I29" i="16"/>
  <c r="J29" i="16"/>
  <c r="H20" i="16"/>
  <c r="G22" i="16"/>
  <c r="J34" i="16"/>
  <c r="K22" i="16"/>
  <c r="H18" i="16"/>
  <c r="I33" i="16"/>
  <c r="H32" i="16"/>
  <c r="J20" i="16"/>
  <c r="I18" i="16"/>
  <c r="G31" i="16"/>
  <c r="H30" i="16"/>
  <c r="B3" i="5"/>
  <c r="B4" i="5"/>
  <c r="B46" i="5" l="1"/>
  <c r="H46" i="5" s="1"/>
  <c r="B45" i="5"/>
  <c r="H45" i="5" s="1"/>
  <c r="H3" i="5" l="1"/>
  <c r="H4" i="5"/>
  <c r="C10" i="5" l="1"/>
  <c r="I10" i="5"/>
  <c r="H14" i="5" s="1"/>
  <c r="J18" i="5" s="1"/>
  <c r="J19" i="5" s="1"/>
  <c r="J20" i="5" s="1"/>
  <c r="B14" i="5"/>
  <c r="D18" i="5" s="1"/>
  <c r="D19" i="5" s="1"/>
  <c r="D20" i="5" s="1"/>
  <c r="B28" i="5"/>
  <c r="B29" i="5" s="1"/>
  <c r="D39" i="5" s="1"/>
  <c r="H28" i="5"/>
  <c r="H29" i="5"/>
  <c r="J39" i="5" s="1"/>
  <c r="B33" i="5"/>
  <c r="C39" i="5" s="1"/>
  <c r="D37" i="5" s="1"/>
  <c r="H33" i="5"/>
  <c r="I39" i="5" s="1"/>
  <c r="J37" i="5" s="1"/>
  <c r="C52" i="5"/>
  <c r="I52" i="5"/>
  <c r="H56" i="5" s="1"/>
  <c r="J60" i="5" s="1"/>
  <c r="J61" i="5" s="1"/>
  <c r="J62" i="5" s="1"/>
  <c r="B56" i="5"/>
  <c r="D60" i="5" s="1"/>
  <c r="D61" i="5" s="1"/>
  <c r="D62" i="5" s="1"/>
  <c r="B70" i="5"/>
  <c r="H70" i="5"/>
  <c r="B71" i="5"/>
  <c r="D81" i="5" s="1"/>
  <c r="H71" i="5"/>
  <c r="J81" i="5" s="1"/>
  <c r="B75" i="5"/>
  <c r="H75" i="5"/>
  <c r="C81" i="5"/>
  <c r="D79" i="5" s="1"/>
  <c r="I81" i="5"/>
  <c r="J79" i="5" s="1"/>
</calcChain>
</file>

<file path=xl/sharedStrings.xml><?xml version="1.0" encoding="utf-8"?>
<sst xmlns="http://schemas.openxmlformats.org/spreadsheetml/2006/main" count="2973" uniqueCount="1071">
  <si>
    <t xml:space="preserve"> </t>
  </si>
  <si>
    <t>Pa</t>
  </si>
  <si>
    <t>CAZ Depressurization Limits</t>
  </si>
  <si>
    <t>CAZ Depressurization Limit Table</t>
  </si>
  <si>
    <t>Job #</t>
  </si>
  <si>
    <t>Client's Name</t>
  </si>
  <si>
    <t xml:space="preserve">For best accessibility, use the arrow keys to navigate through this form. </t>
  </si>
  <si>
    <t>If the SIR is 1 or greater, replace the unit</t>
  </si>
  <si>
    <t>Savings to Investment Ratio (SIR)</t>
  </si>
  <si>
    <t>Expected Life Savings</t>
  </si>
  <si>
    <t>Annual Savings</t>
  </si>
  <si>
    <t>Cost of Replacement</t>
  </si>
  <si>
    <t>Annual Usage</t>
  </si>
  <si>
    <t>Hours in a year</t>
  </si>
  <si>
    <t>Utility Costs</t>
  </si>
  <si>
    <t xml:space="preserve">kWh Reading </t>
  </si>
  <si>
    <t>Time metered</t>
  </si>
  <si>
    <t>Replacement</t>
  </si>
  <si>
    <t xml:space="preserve">Existing </t>
  </si>
  <si>
    <t>LIHEAP WAP Replacement Tool for Refrigerator</t>
  </si>
  <si>
    <t>Door Swing</t>
  </si>
  <si>
    <t>Cubic Feet</t>
  </si>
  <si>
    <t>New Refrigerator Information</t>
  </si>
  <si>
    <t>can be removed from the home and the new unit can be installed in the proper location.</t>
  </si>
  <si>
    <t>CAUTION: Verify the dimensions of the existing unit and doorways to ensure that the existing unit</t>
  </si>
  <si>
    <t>Comments:</t>
  </si>
  <si>
    <t>Existing Door Seal Condition:</t>
  </si>
  <si>
    <t>Cubic Feet:</t>
  </si>
  <si>
    <t>Color:</t>
  </si>
  <si>
    <t>Serial Number:</t>
  </si>
  <si>
    <t>Model Number:</t>
  </si>
  <si>
    <t>Manufacturer:</t>
  </si>
  <si>
    <t>Existing Refrigerator Location:</t>
  </si>
  <si>
    <t>List unit to be relinquished prior to replacement</t>
  </si>
  <si>
    <t>Refrigerator Replacement Form</t>
  </si>
  <si>
    <t>http://www.nrel.gov/docs/fy06osti/38238.pdf</t>
  </si>
  <si>
    <t>Age = Age of equipment in years.</t>
  </si>
  <si>
    <t>M = Maintenance Factor</t>
  </si>
  <si>
    <t xml:space="preserve">Base EFF = Typical efficiency of equipment when new (SEER,
EER, or HSPF) </t>
  </si>
  <si>
    <t>EFF = (Base EFF) * (1-M)^age</t>
  </si>
  <si>
    <t>The degraded SEER/EER will be autocalculated using the info input throughout the form.</t>
  </si>
  <si>
    <t>E.</t>
  </si>
  <si>
    <t>Degraded SEER/EER</t>
  </si>
  <si>
    <t>The Maintenance Factor will be automatically determined based on the selections above.</t>
  </si>
  <si>
    <t>D.</t>
  </si>
  <si>
    <t xml:space="preserve">Maintenance Factor </t>
  </si>
  <si>
    <t>Enter the estimated maintenance done on the unit. Choose one of two options.</t>
  </si>
  <si>
    <t>C.</t>
  </si>
  <si>
    <t xml:space="preserve">Equipment Maintenance </t>
  </si>
  <si>
    <t>Verify auto-population with Table 3 to the right.</t>
  </si>
  <si>
    <t>B.</t>
  </si>
  <si>
    <r>
      <t xml:space="preserve">SEER/EER </t>
    </r>
    <r>
      <rPr>
        <i/>
        <sz val="12"/>
        <rFont val="Calibri"/>
        <family val="2"/>
        <scheme val="minor"/>
      </rPr>
      <t xml:space="preserve">(found on the plate) </t>
    </r>
    <r>
      <rPr>
        <b/>
        <i/>
        <sz val="12"/>
        <color rgb="FFFF0000"/>
        <rFont val="Calibri"/>
        <family val="2"/>
        <scheme val="minor"/>
      </rPr>
      <t>(if unknown leave blank)</t>
    </r>
  </si>
  <si>
    <t>Enter the documented Manufactured Year of the existing unit.</t>
  </si>
  <si>
    <t>c.</t>
  </si>
  <si>
    <r>
      <rPr>
        <sz val="12"/>
        <rFont val="Calibri"/>
        <family val="2"/>
        <scheme val="minor"/>
      </rPr>
      <t>Manufactured Year</t>
    </r>
    <r>
      <rPr>
        <sz val="11.5"/>
        <rFont val="Calibri"/>
        <family val="2"/>
        <scheme val="minor"/>
      </rPr>
      <t xml:space="preserve"> </t>
    </r>
    <r>
      <rPr>
        <i/>
        <sz val="10"/>
        <rFont val="Calibri"/>
        <family val="2"/>
        <scheme val="minor"/>
      </rPr>
      <t xml:space="preserve">(found on the plate or </t>
    </r>
    <r>
      <rPr>
        <i/>
        <u/>
        <sz val="10"/>
        <color rgb="FF0000FF"/>
        <rFont val="Calibri"/>
        <family val="2"/>
        <scheme val="minor"/>
      </rPr>
      <t>Building Intelligence Center</t>
    </r>
    <r>
      <rPr>
        <i/>
        <sz val="10"/>
        <rFont val="Calibri"/>
        <family val="2"/>
        <scheme val="minor"/>
      </rPr>
      <t>)</t>
    </r>
  </si>
  <si>
    <t>Select the type furcentral furnace in the unit to be weatherized.</t>
  </si>
  <si>
    <t xml:space="preserve">Cooling Equipment Type </t>
  </si>
  <si>
    <t>Select funding source(s) to be used to weatherize the unit</t>
  </si>
  <si>
    <t>A.</t>
  </si>
  <si>
    <t>Funding Source</t>
  </si>
  <si>
    <t>Source: 
http://www.nrel.gov/docs/fy06osti/38238.pdf</t>
  </si>
  <si>
    <t>Enter this information if it can be found on the information plate.</t>
  </si>
  <si>
    <t>Degradation of Central Air Conditioning Systems</t>
  </si>
  <si>
    <t>Electric space heater</t>
  </si>
  <si>
    <t>Electric-resistance baseboard heating</t>
  </si>
  <si>
    <t>Direct evaporative cooling</t>
  </si>
  <si>
    <t>Electric-resistance furnace or boiler, unconditioned space</t>
  </si>
  <si>
    <t>Room electric heat pump, louvered sides, single-speed compressor, PSC fan motor, ≥20,000 Btu/hr</t>
  </si>
  <si>
    <t>Electric-resistance furnace or boiler, conditioned space</t>
  </si>
  <si>
    <t>Room electric heat pump, louvered sides, single-speed compressor, PSC fan motor, &lt; 20,000 Btu/hr</t>
  </si>
  <si>
    <t>Oil steam boiler</t>
  </si>
  <si>
    <t>Base AFUE = Typical efficiency of Pre-Retrofit equipment when new</t>
  </si>
  <si>
    <t>Room air conditioner, louvered sides, cooling only, single-speed compressor, PSC fan motor, (before 1981)</t>
  </si>
  <si>
    <t>Oil hot water boiler, forced-draft combustion</t>
  </si>
  <si>
    <t xml:space="preserve">AFUE = (Base AFUE) * (1-M)^age </t>
  </si>
  <si>
    <t>Room air conditioner, louvered sides, cooling only, single-speed compressor, PSC fan motor, (1981-1991)</t>
  </si>
  <si>
    <t>Oil furnace, conventional burner, no vent dampers, in conditioned space</t>
  </si>
  <si>
    <t>The degraded AFUE will be autocalculated using the info input throughout the form.</t>
  </si>
  <si>
    <t>I.</t>
  </si>
  <si>
    <t>Degraded AFUE/Efficiency</t>
  </si>
  <si>
    <t>Room air conditioner, louvered sides, cooling only, single-speed compressor, PSC fan motor,</t>
  </si>
  <si>
    <t>Oil furnace, flame-retention burner, vent dampers, in conditioned space</t>
  </si>
  <si>
    <t>H.</t>
  </si>
  <si>
    <t>Maintenance Factor</t>
  </si>
  <si>
    <t>Gas space heater, gravity type</t>
  </si>
  <si>
    <t>G.</t>
  </si>
  <si>
    <t>Packaged heat pump, singlespeed reciprocating compressor, PSC air-handler motor</t>
  </si>
  <si>
    <t>Gas space heater, fan type</t>
  </si>
  <si>
    <t>Automated selection based on DOE guidelines</t>
  </si>
  <si>
    <t>F.</t>
  </si>
  <si>
    <r>
      <t xml:space="preserve">Heat Pump (Base HSPF) </t>
    </r>
    <r>
      <rPr>
        <b/>
        <i/>
        <sz val="12"/>
        <color rgb="FFFF0000"/>
        <rFont val="Calibri"/>
        <family val="2"/>
        <scheme val="minor"/>
      </rPr>
      <t>(If unknown leave blank)</t>
    </r>
  </si>
  <si>
    <t>Packaged central air conditioner, single-speed reciprocating compressor, PSC air-handler motor</t>
  </si>
  <si>
    <t>Gas boiler / tankless coil combo system</t>
  </si>
  <si>
    <t>Electric Resistance Furnace (Base Efficiency)</t>
  </si>
  <si>
    <t>Split heat pump, single-speed reciprocating compressor, PSC air-handler motor (before 1981)</t>
  </si>
  <si>
    <t>Gas hot water / fan-coil combo system</t>
  </si>
  <si>
    <t>Enter the AFUE of the existing furnace from combustion analyzer efficiency reading.</t>
  </si>
  <si>
    <r>
      <t xml:space="preserve">Gas Unit </t>
    </r>
    <r>
      <rPr>
        <b/>
        <i/>
        <sz val="10"/>
        <color rgb="FFFF0000"/>
        <rFont val="Calibri"/>
        <family val="2"/>
        <scheme val="minor"/>
      </rPr>
      <t>(required from combustion analyzer efficiency reading)</t>
    </r>
  </si>
  <si>
    <t>Split heat pump, single-speed reciprocating compressor, PSC air-handler motor (1981-1991)</t>
  </si>
  <si>
    <t>Condensing gas boiler</t>
  </si>
  <si>
    <t>AFUE/Efficiency</t>
  </si>
  <si>
    <t>Split heat pump, single-speed reciprocating compressor, PSC air-handler motor (after 1991)</t>
  </si>
  <si>
    <t>Gas steam boiler</t>
  </si>
  <si>
    <r>
      <t>Manufactured Year</t>
    </r>
    <r>
      <rPr>
        <sz val="10"/>
        <rFont val="Calibri"/>
        <family val="2"/>
      </rPr>
      <t xml:space="preserve"> (found on name plate in the serial number)</t>
    </r>
  </si>
  <si>
    <t>Split  heat  pump,  single-speed  scroll  compressor,  ECM air handler motor, TXV valve</t>
  </si>
  <si>
    <t>Gas hot water boiler, natural-draft combustion, standing pilot light</t>
  </si>
  <si>
    <t xml:space="preserve">Furnace Type </t>
  </si>
  <si>
    <t>Split  central  air  conditioner,  single
-speed  reciprocating compressor,  PSC  air-handler  motor,  cased  coil  (before 
1981)</t>
  </si>
  <si>
    <t>Gas furnace, natural-draft combustion, standing pilot light, no vent damper, in unconditioned space</t>
  </si>
  <si>
    <t>Split  central  air  conditioner,  single
-speed  reciprocating compressor,  PSC  air-handler  motor,  cased  coil  (1981
-1991)</t>
  </si>
  <si>
    <t>Gas furnace, natural-draft combustion, standing pilot light, in conditioned space</t>
  </si>
  <si>
    <t>Degradation of Heating Systems</t>
  </si>
  <si>
    <t>Split  central  air  conditioner,  single
- speed  reciprocating compressor,  PSC  air-handler  motor,  cased  coil  (after 
1991)</t>
  </si>
  <si>
    <t>Gas furnace, natural-draft combustion, vent damper, electronic ignition, in conditioned space</t>
  </si>
  <si>
    <t>Unconditioned space</t>
  </si>
  <si>
    <t>Split    central    air    conditioner,    single - speed    scroll compressor, ECM air handler motor, cased coil</t>
  </si>
  <si>
    <t>Gas furnace, direct-vent or forceddraft combustion, electronic ignition, in conditioned space</t>
  </si>
  <si>
    <t>Conditioned space</t>
  </si>
  <si>
    <t>Pre-1980</t>
  </si>
  <si>
    <t>Split  central  air  conditioner,  two - speed  reciprocating compressor,   electronically   commutated   air   handler motor  (ECM),  thermostatic  expansion  valve  (TXV),  fan 
coil</t>
  </si>
  <si>
    <t>Condensing gas furnace</t>
  </si>
  <si>
    <t>Enter the current calendar year at the time of intial assessment.</t>
  </si>
  <si>
    <t>Current Calendar Year</t>
  </si>
  <si>
    <t>Client Name</t>
  </si>
  <si>
    <t>Typical SEER</t>
  </si>
  <si>
    <t>Year of System</t>
  </si>
  <si>
    <t>Base HSPF</t>
  </si>
  <si>
    <t>Base EER</t>
  </si>
  <si>
    <t>Base SEER</t>
  </si>
  <si>
    <t>Type of Air Conditioning or Heat-Pump Equipment</t>
  </si>
  <si>
    <t>Base AFUE</t>
  </si>
  <si>
    <t>Type of Heating Equipment</t>
  </si>
  <si>
    <t>Table 3</t>
  </si>
  <si>
    <t>Table 2</t>
  </si>
  <si>
    <t>Table 1</t>
  </si>
  <si>
    <t>Degradation Calculator Instructions</t>
  </si>
  <si>
    <t>Central Heating &amp; Cooling Degradation Calculator</t>
  </si>
  <si>
    <t>2015 IRC R806.2</t>
  </si>
  <si>
    <t>Vent Free Net Area</t>
  </si>
  <si>
    <t>Air Restriction Factor</t>
  </si>
  <si>
    <t>Existing Vent Mesh</t>
  </si>
  <si>
    <t>Total Vent Sq Ft</t>
  </si>
  <si>
    <t>Quantity</t>
  </si>
  <si>
    <t>Width In</t>
  </si>
  <si>
    <t>Length In</t>
  </si>
  <si>
    <t>Input the size of the venting the Subrecipient is planning to add to ensure proper ventilation</t>
  </si>
  <si>
    <t>No</t>
  </si>
  <si>
    <t>Approx Ventable Attic Square Footage</t>
  </si>
  <si>
    <t>Approx Home Square Footage</t>
  </si>
  <si>
    <t>If the EER increase is 25% or more, replace the unit</t>
  </si>
  <si>
    <t>% EER increase using plate</t>
  </si>
  <si>
    <t>If the % decrease is 25% or more, replace the unit</t>
  </si>
  <si>
    <t>% decrease using amps</t>
  </si>
  <si>
    <t>Volts (110 or 220)</t>
  </si>
  <si>
    <t>Amps (actual metering)</t>
  </si>
  <si>
    <t>BTUs</t>
  </si>
  <si>
    <t>Degraded EER</t>
  </si>
  <si>
    <t>Equipment Maintenance</t>
  </si>
  <si>
    <r>
      <t>EER</t>
    </r>
    <r>
      <rPr>
        <b/>
        <sz val="10"/>
        <rFont val="Calibri"/>
        <family val="2"/>
      </rPr>
      <t xml:space="preserve"> (found on the plate)</t>
    </r>
  </si>
  <si>
    <r>
      <t>Manufactured Year</t>
    </r>
    <r>
      <rPr>
        <b/>
        <sz val="10"/>
        <rFont val="Calibri"/>
        <family val="2"/>
      </rPr>
      <t xml:space="preserve"> (found on the plate)</t>
    </r>
  </si>
  <si>
    <t>Option 2</t>
  </si>
  <si>
    <t>Option 1</t>
  </si>
  <si>
    <t>Which RAC are you evaluating?</t>
  </si>
  <si>
    <t>LIHEAP WAP Replacement Tool for Window AC</t>
  </si>
  <si>
    <t>Chart is based normal insulation and 2 person occupancy</t>
  </si>
  <si>
    <t>Table is provided by Friedrich Air Conditioning</t>
  </si>
  <si>
    <t>1400-1500</t>
  </si>
  <si>
    <t>1200-1400</t>
  </si>
  <si>
    <t>1000-1200</t>
  </si>
  <si>
    <t>700-1000</t>
  </si>
  <si>
    <t>Cooling Capacity (BTUs)</t>
  </si>
  <si>
    <t>Area to be Cooled (sq ft)</t>
  </si>
  <si>
    <t>These units are 220 volts</t>
  </si>
  <si>
    <t>550-700</t>
  </si>
  <si>
    <t>450-550</t>
  </si>
  <si>
    <t>400-450</t>
  </si>
  <si>
    <t>350-400</t>
  </si>
  <si>
    <t>300-350</t>
  </si>
  <si>
    <t>250-300</t>
  </si>
  <si>
    <t>150-250</t>
  </si>
  <si>
    <t>100-150</t>
  </si>
  <si>
    <t>These units are 110 volts</t>
  </si>
  <si>
    <t xml:space="preserve">        approval is not received, costs are disallowed.</t>
  </si>
  <si>
    <t xml:space="preserve">        repaired may be replaced.</t>
  </si>
  <si>
    <t xml:space="preserve">         window unit replacement with a mini split system.</t>
  </si>
  <si>
    <t xml:space="preserve">        maintenance factor/condition, and BTU size.</t>
  </si>
  <si>
    <t xml:space="preserve">       specifications.</t>
  </si>
  <si>
    <t>Secondary Measures</t>
  </si>
  <si>
    <t>LIHEAP PRIORITY LIST</t>
  </si>
  <si>
    <t xml:space="preserve">       criteria is met:</t>
  </si>
  <si>
    <t xml:space="preserve">       furnace does not meet the degraded AFUE will be allowed if the following </t>
  </si>
  <si>
    <t xml:space="preserve">       file as part of the assessment;</t>
  </si>
  <si>
    <t xml:space="preserve">       of degraded cooling unit SEER and age of heating unit should be in the client </t>
  </si>
  <si>
    <t xml:space="preserve">       may be replaced with a complete central heat pump system. Documentation </t>
  </si>
  <si>
    <t xml:space="preserve">v.    Resistance central heating units, if the cooling side meets replacement criteria, </t>
  </si>
  <si>
    <t xml:space="preserve">       should be in the client file as part of the assessment;</t>
  </si>
  <si>
    <t xml:space="preserve">       unit, not less than 90% AFUE. Documentation of the downgraded formula </t>
  </si>
  <si>
    <t xml:space="preserve">       downgraded AFUE of 65% or less should be replaced with a high efficiency </t>
  </si>
  <si>
    <t xml:space="preserve">iv.   Central heating units with an Annual Fuel Utilization Efficiency (AFUE) or </t>
  </si>
  <si>
    <t xml:space="preserve">       of the assessment;</t>
  </si>
  <si>
    <t xml:space="preserve">       Documentation of the downgraded formula should be in the client file as part </t>
  </si>
  <si>
    <t xml:space="preserve">       below for component only replacement).</t>
  </si>
  <si>
    <t>7.       Refrigerator</t>
  </si>
  <si>
    <t>See Assessment for justification and work order for items and locations</t>
  </si>
  <si>
    <t>i.     If adequately insulated, document and proceed to next measure.</t>
  </si>
  <si>
    <t>4.   Attic Insulation</t>
  </si>
  <si>
    <t>2.   Air Infiltration</t>
  </si>
  <si>
    <t xml:space="preserve">        screens/Solar screens to help prevent exposure to the Zika Virus.</t>
  </si>
  <si>
    <t xml:space="preserve">a.     Households that have a pregnant woman - Window </t>
  </si>
  <si>
    <t>1.   Health &amp; Safety Items</t>
  </si>
  <si>
    <t>Major Measures</t>
  </si>
  <si>
    <t>Instructions for Priority List:</t>
  </si>
  <si>
    <t>For Single-Family, Mobile Homes, and Small Multi-Family Buildings</t>
  </si>
  <si>
    <t>Name:</t>
  </si>
  <si>
    <t>Job #:</t>
  </si>
  <si>
    <t>Subrecipient Name:</t>
  </si>
  <si>
    <t>Client Info</t>
  </si>
  <si>
    <t>Job Number:</t>
  </si>
  <si>
    <t>Texas Department of Housing &amp; Community Affairs</t>
  </si>
  <si>
    <t>1. Client</t>
  </si>
  <si>
    <t>2. Sq. Ft of Unit</t>
  </si>
  <si>
    <t>3. Ceiling Height</t>
  </si>
  <si>
    <t>4. Total Volume</t>
  </si>
  <si>
    <t>5. ACH</t>
  </si>
  <si>
    <t>Readings from Initial Assessment</t>
  </si>
  <si>
    <t>TARGET</t>
  </si>
  <si>
    <t>6.  Initial BD CFM Reading</t>
  </si>
  <si>
    <t>@</t>
  </si>
  <si>
    <t>B/D Ring #</t>
  </si>
  <si>
    <t>7.  Initial Total Duct Leakage</t>
  </si>
  <si>
    <t>cfm</t>
  </si>
  <si>
    <t>D/B Ring #</t>
  </si>
  <si>
    <t>8.  Initial WRTO Duct Leakage</t>
  </si>
  <si>
    <t>9. Duct Operating Pressures BEFORE duct sealing</t>
  </si>
  <si>
    <t>Supply:</t>
  </si>
  <si>
    <t>Return:</t>
  </si>
  <si>
    <t>Subs should always work to air seal/duct seal as far below target as possible, while still remaining within scope of program.</t>
  </si>
  <si>
    <t>10. Pressure Pan Readings (Pa) per Register @ Assessment</t>
  </si>
  <si>
    <t>11. ASHRAE Readings @ Assessment</t>
  </si>
  <si>
    <t>Return</t>
  </si>
  <si>
    <t>Reg 1</t>
  </si>
  <si>
    <t>Reg 2</t>
  </si>
  <si>
    <t>Reg 3</t>
  </si>
  <si>
    <t>Reg 4</t>
  </si>
  <si>
    <t>Reg 5</t>
  </si>
  <si>
    <t>Reg 6</t>
  </si>
  <si>
    <t>Reg 7</t>
  </si>
  <si>
    <t>CFM</t>
  </si>
  <si>
    <t>Term Out</t>
  </si>
  <si>
    <t>Open Window?</t>
  </si>
  <si>
    <t>Kitchen</t>
  </si>
  <si>
    <t>Reg 8</t>
  </si>
  <si>
    <t>Reg 9</t>
  </si>
  <si>
    <t>Reg 10</t>
  </si>
  <si>
    <t>Reg 11</t>
  </si>
  <si>
    <t>Reg 12</t>
  </si>
  <si>
    <t>Reg 13</t>
  </si>
  <si>
    <t>Reg 14</t>
  </si>
  <si>
    <t>Reg15</t>
  </si>
  <si>
    <t>Bath1</t>
  </si>
  <si>
    <t>Bath2</t>
  </si>
  <si>
    <t>Reg 16</t>
  </si>
  <si>
    <t>Reg 17</t>
  </si>
  <si>
    <t>Reg 18</t>
  </si>
  <si>
    <t>Reg 19</t>
  </si>
  <si>
    <t>Reg 20</t>
  </si>
  <si>
    <t>Reg 21</t>
  </si>
  <si>
    <t>Reg 22</t>
  </si>
  <si>
    <t>TOTAL</t>
  </si>
  <si>
    <t>Utility</t>
  </si>
  <si>
    <t># of bedrooms +1</t>
  </si>
  <si>
    <t># of occupants</t>
  </si>
  <si>
    <t>ASHRAE 62.2 Dwelling Height</t>
  </si>
  <si>
    <t>Readings from Final Inspection</t>
  </si>
  <si>
    <t xml:space="preserve"> Reduced</t>
  </si>
  <si>
    <t>12. Final BD CFM Reading</t>
  </si>
  <si>
    <t>13. Final Total Duct Leakage</t>
  </si>
  <si>
    <t>14. Final WRTO Duct Leakage</t>
  </si>
  <si>
    <t>15. Duct Operating Pressures AFTER duct sealing</t>
  </si>
  <si>
    <t>16. Pressure Pan Readings (Pa) per Register @ Final</t>
  </si>
  <si>
    <t>17. ASHRAE Readings @ Final</t>
  </si>
  <si>
    <t>ASHRAE</t>
  </si>
  <si>
    <t>Pressure Pan Reduction Achieved:</t>
  </si>
  <si>
    <t>18. Did Sub meet Blower Door Target CFM?</t>
  </si>
  <si>
    <t>If NOT Met, have the weatherization crew do more effective air sealing work and/or document why unable to achieve targets.</t>
  </si>
  <si>
    <t>19. Did Sub meet Total Duct System Leakage Target CFM?</t>
  </si>
  <si>
    <t>20. Did Sub meet WRTO Duct System Leakage Target CFM?</t>
  </si>
  <si>
    <t>If NOT Met, have the weatherization crew do more effective duct sealing work and/or document why unable to achieve targets.</t>
  </si>
  <si>
    <t>21. Did Subrecipient maximize air and duct sealing measures to get final readings as low as possible within</t>
  </si>
  <si>
    <t>allowable limits?</t>
  </si>
  <si>
    <t>I certify that all the above referenced information is true and accurate.</t>
  </si>
  <si>
    <t>Subrecipient Representative</t>
  </si>
  <si>
    <t>Date</t>
  </si>
  <si>
    <t>Select Appropriate Maintenance Level</t>
  </si>
  <si>
    <t>Select Equipment Maintenance Factor</t>
  </si>
  <si>
    <t xml:space="preserve">Client Name: </t>
  </si>
  <si>
    <t>Old Formula</t>
  </si>
  <si>
    <t>OAS</t>
  </si>
  <si>
    <t>Volume</t>
  </si>
  <si>
    <t>Blower Door Calculations</t>
  </si>
  <si>
    <t>ACH</t>
  </si>
  <si>
    <t>MRV</t>
  </si>
  <si>
    <t>R.T.</t>
  </si>
  <si>
    <t>BTL</t>
  </si>
  <si>
    <t>Target</t>
  </si>
  <si>
    <t>New Formula</t>
  </si>
  <si>
    <t>Using the initial BD reading, select appropriate ACH number. These are the MAXIMUM allowable ACH options. Subrecipients are encouraged to choose lower ACH.</t>
  </si>
  <si>
    <t>0-1999 = 9ACH</t>
  </si>
  <si>
    <t>2000-2999 = 10ACH</t>
  </si>
  <si>
    <t>3000-3999 = 11ACH</t>
  </si>
  <si>
    <t>Initial BD</t>
  </si>
  <si>
    <t>4000-4999 = 12ACH</t>
  </si>
  <si>
    <t>5000+ = 13ACH</t>
  </si>
  <si>
    <t>Date:</t>
  </si>
  <si>
    <t>Assessor Signature:</t>
  </si>
  <si>
    <r>
      <t xml:space="preserve"> </t>
    </r>
    <r>
      <rPr>
        <sz val="16"/>
        <color theme="1"/>
        <rFont val="Calibri"/>
        <family val="2"/>
        <scheme val="minor"/>
      </rPr>
      <t>Appliance 4:</t>
    </r>
  </si>
  <si>
    <r>
      <t xml:space="preserve"> </t>
    </r>
    <r>
      <rPr>
        <sz val="16"/>
        <color theme="1"/>
        <rFont val="Calibri"/>
        <family val="2"/>
        <scheme val="minor"/>
      </rPr>
      <t>Appliance 3:</t>
    </r>
  </si>
  <si>
    <r>
      <t xml:space="preserve"> </t>
    </r>
    <r>
      <rPr>
        <sz val="16"/>
        <color theme="1"/>
        <rFont val="Calibri"/>
        <family val="2"/>
        <scheme val="minor"/>
      </rPr>
      <t>Appliance 2:</t>
    </r>
  </si>
  <si>
    <r>
      <t xml:space="preserve"> </t>
    </r>
    <r>
      <rPr>
        <sz val="16"/>
        <color theme="1"/>
        <rFont val="Calibri"/>
        <family val="2"/>
        <scheme val="minor"/>
      </rPr>
      <t>Appliance 1:</t>
    </r>
  </si>
  <si>
    <t>Draft Pass?</t>
  </si>
  <si>
    <t>Calc. Range(Pa)</t>
  </si>
  <si>
    <t>Pressure(Pa)</t>
  </si>
  <si>
    <t>Repeat test for any other natural draft appliances in the CAZ.</t>
  </si>
  <si>
    <t>seconds</t>
  </si>
  <si>
    <t>Appliance 4:</t>
  </si>
  <si>
    <t>Appliance 3:</t>
  </si>
  <si>
    <t>Appliance 2:</t>
  </si>
  <si>
    <t>Appliance 1:</t>
  </si>
  <si>
    <t>Spillage Pass?</t>
  </si>
  <si>
    <t>Time</t>
  </si>
  <si>
    <t>Under Natural/Normal conditions does appliance develop a good draft within 60 seconds?</t>
  </si>
  <si>
    <t xml:space="preserve">·        Perform the necessary measures to isolate the CAZ zone </t>
  </si>
  <si>
    <t>NATURAL/NORMAL CONDITIONS SPILLAGE / DRAFT TEST</t>
  </si>
  <si>
    <t xml:space="preserve">Cook stove notes- </t>
  </si>
  <si>
    <t>LR</t>
  </si>
  <si>
    <t>LF</t>
  </si>
  <si>
    <t>RR</t>
  </si>
  <si>
    <t xml:space="preserve">RF </t>
  </si>
  <si>
    <t>Oven (ppm CO as measured)</t>
  </si>
  <si>
    <t>Gas cook stove?</t>
  </si>
  <si>
    <t>Below 35 PPM?</t>
  </si>
  <si>
    <t>% EFF.</t>
  </si>
  <si>
    <t>PPM</t>
  </si>
  <si>
    <t>Ambient C0</t>
  </si>
  <si>
    <t>ppm CO Air Free</t>
  </si>
  <si>
    <t xml:space="preserve">Is the water heater below 120® F?  </t>
  </si>
  <si>
    <t>Calculated Temp. Pass or Fail?</t>
  </si>
  <si>
    <t>Furnace Heat Rise Range</t>
  </si>
  <si>
    <t>Supply Temp</t>
  </si>
  <si>
    <t>Return Temp</t>
  </si>
  <si>
    <t>Furnace Heat Rise Test</t>
  </si>
  <si>
    <t>Carbon Monoxide/EFF. Test (Max ppm Air Free is 400 ppm Furnaces &amp; 200 ppm water heaters or room heaters unless within manufacturer specs.)</t>
  </si>
  <si>
    <t>·        Document readings below</t>
  </si>
  <si>
    <r>
      <t xml:space="preserve">NOTE: </t>
    </r>
    <r>
      <rPr>
        <u/>
        <sz val="16"/>
        <color rgb="FFC00000"/>
        <rFont val="Calibri"/>
        <family val="2"/>
        <scheme val="minor"/>
      </rPr>
      <t>Check personal CO monitor and stop testing if ambient CO is over 35 PPM</t>
    </r>
    <r>
      <rPr>
        <sz val="16"/>
        <color rgb="FFC00000"/>
        <rFont val="Calibri"/>
        <family val="2"/>
        <scheme val="minor"/>
      </rPr>
      <t xml:space="preserve"> </t>
    </r>
  </si>
  <si>
    <r>
      <t xml:space="preserve">  </t>
    </r>
    <r>
      <rPr>
        <sz val="16"/>
        <color theme="1"/>
        <rFont val="Calibri"/>
        <family val="2"/>
        <scheme val="minor"/>
      </rPr>
      <t xml:space="preserve">Appliance 4 </t>
    </r>
  </si>
  <si>
    <r>
      <t xml:space="preserve">  </t>
    </r>
    <r>
      <rPr>
        <sz val="16"/>
        <color theme="1"/>
        <rFont val="Calibri"/>
        <family val="2"/>
        <scheme val="minor"/>
      </rPr>
      <t>Appliance 3:</t>
    </r>
  </si>
  <si>
    <r>
      <t xml:space="preserve">  </t>
    </r>
    <r>
      <rPr>
        <sz val="16"/>
        <color theme="1"/>
        <rFont val="Calibri"/>
        <family val="2"/>
        <scheme val="minor"/>
      </rPr>
      <t>Appliance 2:</t>
    </r>
  </si>
  <si>
    <r>
      <t xml:space="preserve">  </t>
    </r>
    <r>
      <rPr>
        <sz val="16"/>
        <color theme="1"/>
        <rFont val="Calibri"/>
        <family val="2"/>
        <scheme val="minor"/>
      </rPr>
      <t>Appliance 1:</t>
    </r>
  </si>
  <si>
    <t>Step #3-Document result and compare to calculated range.</t>
  </si>
  <si>
    <t>Step #2-Measure vent pressure WRT the CAZ on channel B.  Set time Average to “long” and record pressure.</t>
  </si>
  <si>
    <t xml:space="preserve">Step #1-Verify manometer/hose set up, static probe is facing appliance, &amp; ensure acceptable calculated draft pressure is input from the calculation listed in the preparation step from above </t>
  </si>
  <si>
    <r>
      <t xml:space="preserve">Note:  </t>
    </r>
    <r>
      <rPr>
        <u/>
        <sz val="16"/>
        <color rgb="FFC00000"/>
        <rFont val="Calibri"/>
        <family val="2"/>
        <scheme val="minor"/>
      </rPr>
      <t>Check personal CO monitor and stop testing if ambient CO is over 35 PPM</t>
    </r>
  </si>
  <si>
    <r>
      <t xml:space="preserve">        </t>
    </r>
    <r>
      <rPr>
        <sz val="16"/>
        <color theme="1"/>
        <rFont val="Calibri"/>
        <family val="2"/>
        <scheme val="minor"/>
      </rPr>
      <t>Appliance 4:</t>
    </r>
  </si>
  <si>
    <r>
      <t xml:space="preserve">        </t>
    </r>
    <r>
      <rPr>
        <sz val="16"/>
        <color theme="1"/>
        <rFont val="Calibri"/>
        <family val="2"/>
        <scheme val="minor"/>
      </rPr>
      <t>Appliance 3:</t>
    </r>
  </si>
  <si>
    <r>
      <t xml:space="preserve">        </t>
    </r>
    <r>
      <rPr>
        <sz val="16"/>
        <color theme="1"/>
        <rFont val="Calibri"/>
        <family val="2"/>
        <scheme val="minor"/>
      </rPr>
      <t>Appliance 2:</t>
    </r>
  </si>
  <si>
    <r>
      <t xml:space="preserve">        </t>
    </r>
    <r>
      <rPr>
        <sz val="16"/>
        <color theme="1"/>
        <rFont val="Calibri"/>
        <family val="2"/>
        <scheme val="minor"/>
      </rPr>
      <t>Appliance 1:</t>
    </r>
  </si>
  <si>
    <t>“WORST CASE” CONDITIONS SPILLAGE / DRAFT TEST</t>
  </si>
  <si>
    <t xml:space="preserve">Setup manometer and pressure hoses to measure flue draft pressure (see illustrations below if needed) </t>
  </si>
  <si>
    <t>Step #3-Setup manometer and hose configuration</t>
  </si>
  <si>
    <t>Step #2-Drill hole in flue piping for draft testing</t>
  </si>
  <si>
    <t>·        Document flue pressure in the calculated range portion of the draft test below</t>
  </si>
  <si>
    <t>·        Calculated Flue Pressure</t>
  </si>
  <si>
    <t>°F</t>
  </si>
  <si>
    <t>·        Outside Temperature</t>
  </si>
  <si>
    <t>EXAMPLE: (33°F ÷ 40 = .825) – 2.75 = -1.93 or -2 PA draft pressure</t>
  </si>
  <si>
    <t>Minimum acceptable draft pressure</t>
  </si>
  <si>
    <t>Outdoor temperature</t>
  </si>
  <si>
    <t>Step #1-Calculate acceptable draft pressure &amp; record</t>
  </si>
  <si>
    <t>-50 Pa</t>
  </si>
  <si>
    <t>Exhaust chimney-top draft inducer (fan at chimney top); High static pressure flame retention head oil burner; Sealed combustion appliances</t>
  </si>
  <si>
    <t>-15 Pa</t>
  </si>
  <si>
    <t>Mechanically Assisted/Induced draft boiler or furnace alone, or fan assisted water heater alone</t>
  </si>
  <si>
    <t>-5 Pa</t>
  </si>
  <si>
    <t>Mechanically Assisted/Induced draft boiler or furnace commonly vented with water heater</t>
  </si>
  <si>
    <t>Individual natural draft boiler or furnace or water heater</t>
  </si>
  <si>
    <t>Natural draft boiler or furnace with vent damper commonly vented with water heater</t>
  </si>
  <si>
    <t>-3 Pa</t>
  </si>
  <si>
    <t>Natural draft boiler or furnace commonly vented with water heater</t>
  </si>
  <si>
    <t>-2 Pa</t>
  </si>
  <si>
    <t>Orphaned natural draft water heater (including outside chimneys)</t>
  </si>
  <si>
    <t>APPLIANCE TYPES</t>
  </si>
  <si>
    <t>Open door, if present, between CAZ and Main Body of house.  Record Pa reading.</t>
  </si>
  <si>
    <t>Appliance Code (Example - HTR1, WH1, HTR2, etc.)</t>
  </si>
  <si>
    <t>·        Record readings in the box below for each scenario (door open, door closed)</t>
  </si>
  <si>
    <t>·        If the house has a fireplace that the client uses, turn on the blower door to 300 CFM with ring B to simulate.</t>
  </si>
  <si>
    <t>·        If the manometer is positive leave door closed, if negative open door.  “if it blows, close door, if not, leave open”</t>
  </si>
  <si>
    <t>(Note-use separate manometer to perform this test with manometer set to pressure/pressure)</t>
  </si>
  <si>
    <t xml:space="preserve">·        Turn on all exhaust fans - bath fans, kitchen fans, dryers - (do not turn on whole-house “attic” fans). </t>
  </si>
  <si>
    <t>Step #3-Find worst case scenario, document manometer results, and determine pass/fail using table below.</t>
  </si>
  <si>
    <t>·        Take baseline pressure using Manometer Baseline function (Baseline at least 30 to 60 seconds press enter).</t>
  </si>
  <si>
    <t xml:space="preserve">·        Setup manometer and pressure hoses to measure CAZ (WRT) outdoors (see illustrations below if needed) </t>
  </si>
  <si>
    <t>Step #2-Set up manometer and hose configuration</t>
  </si>
  <si>
    <t xml:space="preserve"> NOTE:  IF BLOWER DOOR IS SET UP, BE SURE FAN IS COVERED</t>
  </si>
  <si>
    <t>REMOVE FURNACE FILTER (re-install filter after test or replace it with new one as needed.)</t>
  </si>
  <si>
    <t xml:space="preserve"> OPEN ALL INTERIOR DOORS</t>
  </si>
  <si>
    <t xml:space="preserve"> CLOSE ALL EXTERIOR DOORS AND WINDOWS</t>
  </si>
  <si>
    <t xml:space="preserve"> TURN OFF AIR HANDLERS, EXHAUST FANS, CEILING FANS, W/U’s</t>
  </si>
  <si>
    <t xml:space="preserve"> TURN OFF OR SET TO PILOT ALL COMBUSTION APPLIANCES</t>
  </si>
  <si>
    <t>Step #1-Set House to ”Natural Conditions” Note-Same process used as getting ready to run BD</t>
  </si>
  <si>
    <t>Address:</t>
  </si>
  <si>
    <t>Client Name:</t>
  </si>
  <si>
    <t>CAZ Testing</t>
  </si>
  <si>
    <t>CHECK DRYER VENT AND LINT FILTER</t>
  </si>
  <si>
    <t>CLOSE ALL OPERABLE VENTS AND DAMPERS</t>
  </si>
  <si>
    <t>The home structure is wood-framed.</t>
  </si>
  <si>
    <t>Sq. Footage</t>
  </si>
  <si>
    <t xml:space="preserve">Center </t>
  </si>
  <si>
    <t>HWH Temp</t>
  </si>
  <si>
    <t>The home was manufactured before 2010.</t>
  </si>
  <si>
    <t>The home has an accessible unconditioned subspace.</t>
  </si>
  <si>
    <t>Incidental Repair cost paid for with DOE funds will be less than $500.</t>
  </si>
  <si>
    <t>Type:</t>
  </si>
  <si>
    <t>Type</t>
  </si>
  <si>
    <t>WAP Agencies</t>
  </si>
  <si>
    <t>Counties</t>
  </si>
  <si>
    <t>Alamo Area of Council of Governments</t>
  </si>
  <si>
    <t>Atascosa</t>
  </si>
  <si>
    <t>Baker Ripley</t>
  </si>
  <si>
    <t>Bandera</t>
  </si>
  <si>
    <t xml:space="preserve">Brazos Community Action Program Agency, Inc. </t>
  </si>
  <si>
    <t>Bexar</t>
  </si>
  <si>
    <t xml:space="preserve">City of Ft. Worth </t>
  </si>
  <si>
    <t>Comal</t>
  </si>
  <si>
    <t>Combined Community Action, Inc.</t>
  </si>
  <si>
    <t>Frio</t>
  </si>
  <si>
    <t>Community Action Committee of Victoria, Texas</t>
  </si>
  <si>
    <t>Gillespie</t>
  </si>
  <si>
    <t xml:space="preserve">Community Action Corporation of South Texas, Inc. </t>
  </si>
  <si>
    <t>Guadalupe</t>
  </si>
  <si>
    <t xml:space="preserve">Community Council of South Central Texas, Inc. </t>
  </si>
  <si>
    <t>Karnes</t>
  </si>
  <si>
    <t>Concho Valley Community Action Agency</t>
  </si>
  <si>
    <t>Kendall</t>
  </si>
  <si>
    <t>Dallas County Department of Health and Human Services</t>
  </si>
  <si>
    <t>Kerr</t>
  </si>
  <si>
    <t>Economic Opportunities Advancement Corporation of PR XI</t>
  </si>
  <si>
    <t>Medina</t>
  </si>
  <si>
    <t xml:space="preserve">El Paso Community Action Program, Project Bravo, Inc. </t>
  </si>
  <si>
    <t>Wilson</t>
  </si>
  <si>
    <t>Greater East Texas Community Action Program</t>
  </si>
  <si>
    <t>Harris</t>
  </si>
  <si>
    <t xml:space="preserve">Hill Country Community Action Association, Inc. </t>
  </si>
  <si>
    <t>Brazos</t>
  </si>
  <si>
    <t xml:space="preserve">Nueces County Community Action Agency </t>
  </si>
  <si>
    <t>Burleson</t>
  </si>
  <si>
    <t xml:space="preserve">Panhandle Community Services </t>
  </si>
  <si>
    <t>Grimes</t>
  </si>
  <si>
    <t>Rolling Plains Management Corporation</t>
  </si>
  <si>
    <t>Leon</t>
  </si>
  <si>
    <t xml:space="preserve">South Plains Community Action Association, Inc. </t>
  </si>
  <si>
    <t>Madison</t>
  </si>
  <si>
    <t>Texoma Council of Governments</t>
  </si>
  <si>
    <t>Robertson</t>
  </si>
  <si>
    <t>Travis County</t>
  </si>
  <si>
    <t>Walker</t>
  </si>
  <si>
    <t xml:space="preserve">West Texas Opportunities, Inc. </t>
  </si>
  <si>
    <t>Waller</t>
  </si>
  <si>
    <t>Washington</t>
  </si>
  <si>
    <t>Tarrant</t>
  </si>
  <si>
    <t>Austin</t>
  </si>
  <si>
    <t>Bastrop</t>
  </si>
  <si>
    <t>Blanco</t>
  </si>
  <si>
    <t>Caldwell</t>
  </si>
  <si>
    <t>Colorado</t>
  </si>
  <si>
    <t>Fayette</t>
  </si>
  <si>
    <t>Fort Bend</t>
  </si>
  <si>
    <t>Hays</t>
  </si>
  <si>
    <t>Lee</t>
  </si>
  <si>
    <t>Brooks</t>
  </si>
  <si>
    <t>Cameron</t>
  </si>
  <si>
    <t>Duval</t>
  </si>
  <si>
    <t>Hidalgo</t>
  </si>
  <si>
    <t>Jim Hogg</t>
  </si>
  <si>
    <t>Jim Wells</t>
  </si>
  <si>
    <t>Kenedy</t>
  </si>
  <si>
    <t>Kleberg</t>
  </si>
  <si>
    <t>San Patricio</t>
  </si>
  <si>
    <t>Starr</t>
  </si>
  <si>
    <t>Webb</t>
  </si>
  <si>
    <t>Willacy</t>
  </si>
  <si>
    <t>Zapata</t>
  </si>
  <si>
    <t>Coke</t>
  </si>
  <si>
    <t>Coleman</t>
  </si>
  <si>
    <t>Concho</t>
  </si>
  <si>
    <t>Crockett</t>
  </si>
  <si>
    <t>Irion</t>
  </si>
  <si>
    <t>Kimble</t>
  </si>
  <si>
    <t>McCulloch</t>
  </si>
  <si>
    <t>Menard</t>
  </si>
  <si>
    <t>Reagan</t>
  </si>
  <si>
    <t>Runnels</t>
  </si>
  <si>
    <t>Schleicher</t>
  </si>
  <si>
    <t>Sterling</t>
  </si>
  <si>
    <t>Sutton</t>
  </si>
  <si>
    <t>Tom Green</t>
  </si>
  <si>
    <t>Dallas</t>
  </si>
  <si>
    <t>Bosque</t>
  </si>
  <si>
    <t>Ellis</t>
  </si>
  <si>
    <t>Falls</t>
  </si>
  <si>
    <t>Freestone</t>
  </si>
  <si>
    <t>Hill</t>
  </si>
  <si>
    <t>Johnson</t>
  </si>
  <si>
    <t>Limestone</t>
  </si>
  <si>
    <t>McClennan</t>
  </si>
  <si>
    <t>Navarro</t>
  </si>
  <si>
    <t>El Paso</t>
  </si>
  <si>
    <t>Anderson</t>
  </si>
  <si>
    <t>Angelina</t>
  </si>
  <si>
    <t>Chambers</t>
  </si>
  <si>
    <t>Cherokee</t>
  </si>
  <si>
    <t>Galveston</t>
  </si>
  <si>
    <t>Gregg</t>
  </si>
  <si>
    <t>Hardin</t>
  </si>
  <si>
    <t>Harrison</t>
  </si>
  <si>
    <t>Henderson</t>
  </si>
  <si>
    <t>Houston</t>
  </si>
  <si>
    <t>Jasper</t>
  </si>
  <si>
    <t>Jefferson</t>
  </si>
  <si>
    <t>Kaufman</t>
  </si>
  <si>
    <t>Liberty</t>
  </si>
  <si>
    <t>Nacogdoches</t>
  </si>
  <si>
    <t>Newton</t>
  </si>
  <si>
    <t>Orange</t>
  </si>
  <si>
    <t>Panola</t>
  </si>
  <si>
    <t>Polk</t>
  </si>
  <si>
    <t>Rusk</t>
  </si>
  <si>
    <t>Sabine</t>
  </si>
  <si>
    <t>San Augustine</t>
  </si>
  <si>
    <t>San Jacinto</t>
  </si>
  <si>
    <t>Shelby</t>
  </si>
  <si>
    <t>Smith</t>
  </si>
  <si>
    <t>Trinity</t>
  </si>
  <si>
    <t>Tyler</t>
  </si>
  <si>
    <t>Upshur</t>
  </si>
  <si>
    <t>Van Zandt</t>
  </si>
  <si>
    <t xml:space="preserve">Wood </t>
  </si>
  <si>
    <t>Bell</t>
  </si>
  <si>
    <t>Burnet</t>
  </si>
  <si>
    <t>Coryell</t>
  </si>
  <si>
    <t>Erath</t>
  </si>
  <si>
    <t>Hamilton</t>
  </si>
  <si>
    <t>Lampasas</t>
  </si>
  <si>
    <t>Llano</t>
  </si>
  <si>
    <t>Mason</t>
  </si>
  <si>
    <t>Milam</t>
  </si>
  <si>
    <t>Mills</t>
  </si>
  <si>
    <t>San Saba</t>
  </si>
  <si>
    <t>Somervell</t>
  </si>
  <si>
    <t>Williamson</t>
  </si>
  <si>
    <t>Nueces</t>
  </si>
  <si>
    <t>Armstrong</t>
  </si>
  <si>
    <t>Briscoe</t>
  </si>
  <si>
    <t>Carson</t>
  </si>
  <si>
    <t>Childress</t>
  </si>
  <si>
    <t>Collingsworth</t>
  </si>
  <si>
    <t>Dallam</t>
  </si>
  <si>
    <t>Deaf Smith</t>
  </si>
  <si>
    <t>Donley</t>
  </si>
  <si>
    <t>Gray</t>
  </si>
  <si>
    <t>Hall</t>
  </si>
  <si>
    <t>Hansford</t>
  </si>
  <si>
    <t>Hartley</t>
  </si>
  <si>
    <t>Hemphill</t>
  </si>
  <si>
    <t>Hutchinson</t>
  </si>
  <si>
    <t>Lipscomb</t>
  </si>
  <si>
    <t>Moore</t>
  </si>
  <si>
    <t>Ochiltree</t>
  </si>
  <si>
    <t>Oldham</t>
  </si>
  <si>
    <t>Parmer</t>
  </si>
  <si>
    <t>Potter</t>
  </si>
  <si>
    <t>Randall</t>
  </si>
  <si>
    <t>Roberts</t>
  </si>
  <si>
    <t>Sherman</t>
  </si>
  <si>
    <t>Swisher</t>
  </si>
  <si>
    <t>Wheeler</t>
  </si>
  <si>
    <t>Archer</t>
  </si>
  <si>
    <t>Baylor</t>
  </si>
  <si>
    <t>Brown</t>
  </si>
  <si>
    <t>Callahan</t>
  </si>
  <si>
    <t>Clay</t>
  </si>
  <si>
    <t>Commanche</t>
  </si>
  <si>
    <t>Cottle</t>
  </si>
  <si>
    <t>Eastland</t>
  </si>
  <si>
    <t>Foard</t>
  </si>
  <si>
    <t>Hardeman</t>
  </si>
  <si>
    <t>Haskell</t>
  </si>
  <si>
    <t>Hood</t>
  </si>
  <si>
    <t>Jack</t>
  </si>
  <si>
    <t>Jones</t>
  </si>
  <si>
    <t>Kent</t>
  </si>
  <si>
    <t>Knox</t>
  </si>
  <si>
    <t>Montague</t>
  </si>
  <si>
    <t>Palo Pinto</t>
  </si>
  <si>
    <t>Parker</t>
  </si>
  <si>
    <t>Shackelford</t>
  </si>
  <si>
    <t>Stephens</t>
  </si>
  <si>
    <t>Stonewall</t>
  </si>
  <si>
    <t>Taylor</t>
  </si>
  <si>
    <t>Throckmorton</t>
  </si>
  <si>
    <t>Wichita</t>
  </si>
  <si>
    <t>Wilbarger</t>
  </si>
  <si>
    <t xml:space="preserve">Wise </t>
  </si>
  <si>
    <t xml:space="preserve">Young </t>
  </si>
  <si>
    <t>Bailey</t>
  </si>
  <si>
    <t>Cochran</t>
  </si>
  <si>
    <t>Crosby</t>
  </si>
  <si>
    <t>Dickens</t>
  </si>
  <si>
    <t>Floyd</t>
  </si>
  <si>
    <t>Garza</t>
  </si>
  <si>
    <t>Hale</t>
  </si>
  <si>
    <t>Hockley</t>
  </si>
  <si>
    <t>King</t>
  </si>
  <si>
    <t>Lamb</t>
  </si>
  <si>
    <t>Lubbock</t>
  </si>
  <si>
    <t>Lynn</t>
  </si>
  <si>
    <t>Motley</t>
  </si>
  <si>
    <t>Terry</t>
  </si>
  <si>
    <t>Yoakum</t>
  </si>
  <si>
    <t>Bowie</t>
  </si>
  <si>
    <t>Cass</t>
  </si>
  <si>
    <t xml:space="preserve">Collin  </t>
  </si>
  <si>
    <t>Cooke</t>
  </si>
  <si>
    <t>Delta</t>
  </si>
  <si>
    <t>Denton</t>
  </si>
  <si>
    <t>Fannin</t>
  </si>
  <si>
    <t>Franklin</t>
  </si>
  <si>
    <t>Grayson</t>
  </si>
  <si>
    <t>Hopkins</t>
  </si>
  <si>
    <t>Hunt</t>
  </si>
  <si>
    <t>Lamar</t>
  </si>
  <si>
    <t>Marion</t>
  </si>
  <si>
    <t>Morris</t>
  </si>
  <si>
    <t>Rains</t>
  </si>
  <si>
    <t>Rockwall</t>
  </si>
  <si>
    <t xml:space="preserve">Titus </t>
  </si>
  <si>
    <t xml:space="preserve">Travis </t>
  </si>
  <si>
    <t>Andrews</t>
  </si>
  <si>
    <t>Borden</t>
  </si>
  <si>
    <t>Dawson</t>
  </si>
  <si>
    <t>Ector</t>
  </si>
  <si>
    <t>Fisher</t>
  </si>
  <si>
    <t>Gaines</t>
  </si>
  <si>
    <t>Glasscock</t>
  </si>
  <si>
    <t>Howard</t>
  </si>
  <si>
    <t>Loving</t>
  </si>
  <si>
    <t>Martin</t>
  </si>
  <si>
    <t>Midland</t>
  </si>
  <si>
    <t>Mitchell</t>
  </si>
  <si>
    <t>Nolan</t>
  </si>
  <si>
    <t>Reeves</t>
  </si>
  <si>
    <t>Scurry</t>
  </si>
  <si>
    <t>Upton</t>
  </si>
  <si>
    <t>Ward</t>
  </si>
  <si>
    <t>Winkler</t>
  </si>
  <si>
    <t>Revision Date</t>
  </si>
  <si>
    <r>
      <t xml:space="preserve">4 tests required (per combustion appliance) - (1) Worst Case Depressurization Test (2) Spillage (3) Draft (4) CO/EFF    </t>
    </r>
    <r>
      <rPr>
        <b/>
        <sz val="18"/>
        <color rgb="FFC00000"/>
        <rFont val="Calibri"/>
        <family val="2"/>
        <scheme val="minor"/>
      </rPr>
      <t xml:space="preserve">                                                           (Note: Complete one test at a time in order)</t>
    </r>
  </si>
  <si>
    <r>
      <t xml:space="preserve">Test #1 </t>
    </r>
    <r>
      <rPr>
        <b/>
        <u/>
        <sz val="18"/>
        <color theme="1"/>
        <rFont val="Calibri"/>
        <family val="2"/>
        <scheme val="minor"/>
      </rPr>
      <t>Worst Case Depressurization Test</t>
    </r>
    <r>
      <rPr>
        <b/>
        <sz val="18"/>
        <color theme="1"/>
        <rFont val="Calibri"/>
        <family val="2"/>
        <scheme val="minor"/>
      </rPr>
      <t>: Verifying if anything in house can make appliance backdraft (perform for each CAZ zone)</t>
    </r>
  </si>
  <si>
    <r>
      <t>o   Remember when reviewing illustration to put</t>
    </r>
    <r>
      <rPr>
        <b/>
        <u/>
        <sz val="18"/>
        <color theme="1"/>
        <rFont val="Calibri"/>
        <family val="2"/>
        <scheme val="minor"/>
      </rPr>
      <t xml:space="preserve"> hand over right side of gauge</t>
    </r>
  </si>
  <si>
    <r>
      <t xml:space="preserve">·        Close all interior doors to rooms test doors </t>
    </r>
    <r>
      <rPr>
        <b/>
        <u/>
        <sz val="18"/>
        <color rgb="FFC00000"/>
        <rFont val="Calibri"/>
        <family val="2"/>
        <scheme val="minor"/>
      </rPr>
      <t>starting with door furthest away from the CAZ</t>
    </r>
    <r>
      <rPr>
        <sz val="18"/>
        <color rgb="FFC00000"/>
        <rFont val="Calibri"/>
        <family val="2"/>
        <scheme val="minor"/>
      </rPr>
      <t xml:space="preserve"> and work your way back to the CAZ</t>
    </r>
    <r>
      <rPr>
        <b/>
        <sz val="18"/>
        <color rgb="FFC00000"/>
        <rFont val="Calibri"/>
        <family val="2"/>
        <scheme val="minor"/>
      </rPr>
      <t xml:space="preserve">. </t>
    </r>
  </si>
  <si>
    <r>
      <t xml:space="preserve">·        If unit has a central system open all interior doors </t>
    </r>
    <r>
      <rPr>
        <b/>
        <sz val="18"/>
        <color rgb="FFC00000"/>
        <rFont val="Calibri"/>
        <family val="2"/>
        <scheme val="minor"/>
      </rPr>
      <t>and repeat steps in red above.</t>
    </r>
  </si>
  <si>
    <r>
      <t xml:space="preserve">Designate </t>
    </r>
    <r>
      <rPr>
        <b/>
        <i/>
        <sz val="18"/>
        <color rgb="FFC00000"/>
        <rFont val="Calibri"/>
        <family val="2"/>
        <scheme val="minor"/>
      </rPr>
      <t>Combustion Appliance</t>
    </r>
    <r>
      <rPr>
        <b/>
        <sz val="18"/>
        <color theme="1"/>
        <rFont val="Calibri"/>
        <family val="2"/>
        <scheme val="minor"/>
      </rPr>
      <t xml:space="preserve"> being tested:</t>
    </r>
  </si>
  <si>
    <r>
      <t xml:space="preserve">Close door between CAZ and Main Body of house.  Record Pa reading.                                         </t>
    </r>
    <r>
      <rPr>
        <i/>
        <sz val="18"/>
        <color theme="1"/>
        <rFont val="Calibri"/>
        <family val="2"/>
        <scheme val="minor"/>
      </rPr>
      <t>(if no door, skip  to next step)</t>
    </r>
  </si>
  <si>
    <r>
      <t>Air Handler on.</t>
    </r>
    <r>
      <rPr>
        <sz val="18"/>
        <color theme="1"/>
        <rFont val="Calibri"/>
        <family val="2"/>
        <scheme val="minor"/>
      </rPr>
      <t xml:space="preserve">  Check position of interior doors with smoke puffer or manometer for worst case condition.  Close CAZ door and record Pa reading.</t>
    </r>
  </si>
  <si>
    <r>
      <t>Air handler on.</t>
    </r>
    <r>
      <rPr>
        <sz val="18"/>
        <color theme="1"/>
        <rFont val="Calibri"/>
        <family val="2"/>
        <scheme val="minor"/>
      </rPr>
      <t xml:space="preserve"> Open door between CAZ and Main body of house.  Record Pa reading. </t>
    </r>
    <r>
      <rPr>
        <i/>
        <sz val="18"/>
        <color theme="1"/>
        <rFont val="Calibri"/>
        <family val="2"/>
        <scheme val="minor"/>
      </rPr>
      <t>(If no door, skip step).</t>
    </r>
  </si>
  <si>
    <r>
      <t xml:space="preserve">According to the </t>
    </r>
    <r>
      <rPr>
        <b/>
        <sz val="18"/>
        <color theme="1"/>
        <rFont val="Calibri"/>
        <family val="2"/>
        <scheme val="minor"/>
      </rPr>
      <t>CAZ Depressurization Limit Table</t>
    </r>
    <r>
      <rPr>
        <b/>
        <sz val="18"/>
        <color rgb="FFFF0000"/>
        <rFont val="Calibri"/>
        <family val="2"/>
        <scheme val="minor"/>
      </rPr>
      <t xml:space="preserve"> </t>
    </r>
    <r>
      <rPr>
        <b/>
        <sz val="18"/>
        <color rgb="FFC00000"/>
        <rFont val="Calibri"/>
        <family val="2"/>
        <scheme val="minor"/>
      </rPr>
      <t>below, does CAZ pass?</t>
    </r>
  </si>
  <si>
    <r>
      <t xml:space="preserve">If the CAZ is </t>
    </r>
    <r>
      <rPr>
        <b/>
        <u/>
        <sz val="18"/>
        <color rgb="FFC00000"/>
        <rFont val="Calibri"/>
        <family val="2"/>
        <scheme val="minor"/>
      </rPr>
      <t>more negative</t>
    </r>
    <r>
      <rPr>
        <b/>
        <sz val="18"/>
        <color rgb="FFC00000"/>
        <rFont val="Calibri"/>
        <family val="2"/>
        <scheme val="minor"/>
      </rPr>
      <t xml:space="preserve"> than the values listed, it is recommended you take steps to correct it.</t>
    </r>
  </si>
  <si>
    <t>VISUALLY INSPECT VENTING (of each  appliance)</t>
  </si>
  <si>
    <r>
      <t xml:space="preserve">Preparation for </t>
    </r>
    <r>
      <rPr>
        <b/>
        <u/>
        <sz val="18"/>
        <color theme="1"/>
        <rFont val="Calibri"/>
        <family val="2"/>
        <scheme val="minor"/>
      </rPr>
      <t>Test #2 Spillage</t>
    </r>
    <r>
      <rPr>
        <b/>
        <sz val="18"/>
        <color theme="1"/>
        <rFont val="Calibri"/>
        <family val="2"/>
        <scheme val="minor"/>
      </rPr>
      <t xml:space="preserve">, </t>
    </r>
    <r>
      <rPr>
        <b/>
        <u/>
        <sz val="18"/>
        <color theme="1"/>
        <rFont val="Calibri"/>
        <family val="2"/>
        <scheme val="minor"/>
      </rPr>
      <t>Test #3 Draft</t>
    </r>
    <r>
      <rPr>
        <b/>
        <sz val="18"/>
        <color theme="1"/>
        <rFont val="Calibri"/>
        <family val="2"/>
        <scheme val="minor"/>
      </rPr>
      <t xml:space="preserve">, &amp; </t>
    </r>
    <r>
      <rPr>
        <b/>
        <u/>
        <sz val="18"/>
        <color theme="1"/>
        <rFont val="Calibri"/>
        <family val="2"/>
        <scheme val="minor"/>
      </rPr>
      <t>Test #4 CO/Eff</t>
    </r>
    <r>
      <rPr>
        <b/>
        <sz val="18"/>
        <color theme="1"/>
        <rFont val="Calibri"/>
        <family val="2"/>
        <scheme val="minor"/>
      </rPr>
      <t>.</t>
    </r>
  </si>
  <si>
    <r>
      <t xml:space="preserve">Below 10°F             </t>
    </r>
    <r>
      <rPr>
        <sz val="18"/>
        <color rgb="FF0000FF"/>
        <rFont val="Wingdings"/>
        <charset val="2"/>
      </rPr>
      <t>ð                 ð</t>
    </r>
  </si>
  <si>
    <r>
      <rPr>
        <sz val="18"/>
        <color rgb="FF0000FF"/>
        <rFont val="Wingdings"/>
        <charset val="2"/>
      </rPr>
      <t>ð</t>
    </r>
    <r>
      <rPr>
        <sz val="18"/>
        <color rgb="FF0000FF"/>
        <rFont val="Calibri"/>
        <family val="2"/>
        <scheme val="minor"/>
      </rPr>
      <t xml:space="preserve">                      </t>
    </r>
    <r>
      <rPr>
        <sz val="18"/>
        <color theme="1"/>
        <rFont val="Calibri"/>
        <family val="2"/>
        <scheme val="minor"/>
      </rPr>
      <t>-2.5 PA</t>
    </r>
  </si>
  <si>
    <r>
      <t xml:space="preserve">10°F up to 90°F     </t>
    </r>
    <r>
      <rPr>
        <sz val="18"/>
        <color rgb="FF0000FF"/>
        <rFont val="Wingdings"/>
        <charset val="2"/>
      </rPr>
      <t>ð                 ð</t>
    </r>
  </si>
  <si>
    <r>
      <rPr>
        <sz val="18"/>
        <color rgb="FF0000FF"/>
        <rFont val="Wingdings"/>
        <charset val="2"/>
      </rPr>
      <t>ð</t>
    </r>
    <r>
      <rPr>
        <sz val="18"/>
        <color rgb="FF0000FF"/>
        <rFont val="Calibri"/>
        <family val="2"/>
        <scheme val="minor"/>
      </rPr>
      <t xml:space="preserve"> </t>
    </r>
    <r>
      <rPr>
        <sz val="18"/>
        <color theme="1"/>
        <rFont val="Calibri"/>
        <family val="2"/>
        <scheme val="minor"/>
      </rPr>
      <t>(Outdoor temp. ÷ 40) – 2.75 (see example)</t>
    </r>
  </si>
  <si>
    <r>
      <t xml:space="preserve">Above 90°F    </t>
    </r>
    <r>
      <rPr>
        <sz val="18"/>
        <color theme="1"/>
        <rFont val="Wingdings"/>
        <charset val="2"/>
      </rPr>
      <t xml:space="preserve">  </t>
    </r>
    <r>
      <rPr>
        <sz val="18"/>
        <color rgb="FF0000FF"/>
        <rFont val="Wingdings"/>
        <charset val="2"/>
      </rPr>
      <t>ð                 ð</t>
    </r>
  </si>
  <si>
    <r>
      <rPr>
        <sz val="18"/>
        <color rgb="FF0000FF"/>
        <rFont val="Wingdings"/>
        <charset val="2"/>
      </rPr>
      <t>ð</t>
    </r>
    <r>
      <rPr>
        <sz val="18"/>
        <color rgb="FF0000FF"/>
        <rFont val="Calibri"/>
        <family val="2"/>
        <scheme val="minor"/>
      </rPr>
      <t xml:space="preserve">                      </t>
    </r>
    <r>
      <rPr>
        <sz val="18"/>
        <color theme="1"/>
        <rFont val="Calibri"/>
        <family val="2"/>
        <scheme val="minor"/>
      </rPr>
      <t>-0.5 PA</t>
    </r>
  </si>
  <si>
    <r>
      <t>NOTE: Rounding final number up is acceptable, rounding down is UNACCEPTABLE! -</t>
    </r>
    <r>
      <rPr>
        <b/>
        <sz val="18"/>
        <color rgb="FFFF0000"/>
        <rFont val="Calibri"/>
        <family val="2"/>
        <scheme val="minor"/>
      </rPr>
      <t xml:space="preserve">   </t>
    </r>
    <r>
      <rPr>
        <b/>
        <sz val="18"/>
        <color rgb="FFC00000"/>
        <rFont val="Calibri"/>
        <family val="2"/>
        <scheme val="minor"/>
      </rPr>
      <t>Worst case draft fails if pressure is MORE POSITIVE than the limit!</t>
    </r>
  </si>
  <si>
    <r>
      <t>o   Remember when reviewing illustration to put</t>
    </r>
    <r>
      <rPr>
        <b/>
        <u/>
        <sz val="18"/>
        <color theme="1"/>
        <rFont val="Calibri"/>
        <family val="2"/>
        <scheme val="minor"/>
      </rPr>
      <t xml:space="preserve"> hand over left side of gauge</t>
    </r>
    <r>
      <rPr>
        <b/>
        <sz val="18"/>
        <color theme="1"/>
        <rFont val="Calibri"/>
        <family val="2"/>
        <scheme val="minor"/>
      </rPr>
      <t xml:space="preserve"> (</t>
    </r>
    <r>
      <rPr>
        <b/>
        <i/>
        <sz val="18"/>
        <color theme="1"/>
        <rFont val="Calibri"/>
        <family val="2"/>
        <scheme val="minor"/>
      </rPr>
      <t>do not use side with baseline</t>
    </r>
    <r>
      <rPr>
        <b/>
        <sz val="18"/>
        <color theme="1"/>
        <rFont val="Calibri"/>
        <family val="2"/>
        <scheme val="minor"/>
      </rPr>
      <t>)</t>
    </r>
  </si>
  <si>
    <r>
      <t xml:space="preserve">o   Ensure to utilize pressure static probe &amp; </t>
    </r>
    <r>
      <rPr>
        <b/>
        <u/>
        <sz val="18"/>
        <color theme="1"/>
        <rFont val="Calibri"/>
        <family val="2"/>
        <scheme val="minor"/>
      </rPr>
      <t>probe is facing towards appliance</t>
    </r>
  </si>
  <si>
    <r>
      <t>Step #4</t>
    </r>
    <r>
      <rPr>
        <b/>
        <i/>
        <sz val="18"/>
        <color theme="1"/>
        <rFont val="Calibri"/>
        <family val="2"/>
        <scheme val="minor"/>
      </rPr>
      <t>-</t>
    </r>
    <r>
      <rPr>
        <b/>
        <i/>
        <u/>
        <sz val="18"/>
        <color theme="1"/>
        <rFont val="Calibri"/>
        <family val="2"/>
        <scheme val="minor"/>
      </rPr>
      <t>Calibrate monoxer outside</t>
    </r>
    <r>
      <rPr>
        <b/>
        <i/>
        <sz val="18"/>
        <color theme="1"/>
        <rFont val="Calibri"/>
        <family val="2"/>
        <scheme val="minor"/>
      </rPr>
      <t xml:space="preserve">, </t>
    </r>
    <r>
      <rPr>
        <b/>
        <i/>
        <u/>
        <sz val="18"/>
        <color theme="1"/>
        <rFont val="Calibri"/>
        <family val="2"/>
        <scheme val="minor"/>
      </rPr>
      <t>ensure personal CO detector is operating</t>
    </r>
    <r>
      <rPr>
        <b/>
        <i/>
        <sz val="18"/>
        <color theme="1"/>
        <rFont val="Calibri"/>
        <family val="2"/>
        <scheme val="minor"/>
      </rPr>
      <t xml:space="preserve">, &amp; </t>
    </r>
    <r>
      <rPr>
        <b/>
        <i/>
        <u/>
        <sz val="18"/>
        <color theme="1"/>
        <rFont val="Calibri"/>
        <family val="2"/>
        <scheme val="minor"/>
      </rPr>
      <t>obtain mirror for testing spillage</t>
    </r>
  </si>
  <si>
    <r>
      <t>Step #5</t>
    </r>
    <r>
      <rPr>
        <b/>
        <i/>
        <sz val="18"/>
        <color theme="1"/>
        <rFont val="Calibri"/>
        <family val="2"/>
        <scheme val="minor"/>
      </rPr>
      <t xml:space="preserve">-Ensure house is setup in “WORST CASE CONDITION” (reference test results from Worst Case Depressurization Test) </t>
    </r>
  </si>
  <si>
    <r>
      <t xml:space="preserve">Test #2 </t>
    </r>
    <r>
      <rPr>
        <b/>
        <u/>
        <sz val="18"/>
        <color theme="1"/>
        <rFont val="Calibri"/>
        <family val="2"/>
        <scheme val="minor"/>
      </rPr>
      <t>Spillage Test</t>
    </r>
    <r>
      <rPr>
        <b/>
        <sz val="18"/>
        <color theme="1"/>
        <rFont val="Calibri"/>
        <family val="2"/>
        <scheme val="minor"/>
      </rPr>
      <t>: (visually inspecting if appliance is back-drafting) (perform for each appliance)</t>
    </r>
  </si>
  <si>
    <r>
      <t>Step #1-</t>
    </r>
    <r>
      <rPr>
        <b/>
        <i/>
        <sz val="18"/>
        <color theme="1"/>
        <rFont val="Calibri"/>
        <family val="2"/>
        <scheme val="minor"/>
      </rPr>
      <t xml:space="preserve">Starting with the smallest BTUH appliance, </t>
    </r>
    <r>
      <rPr>
        <b/>
        <i/>
        <u/>
        <sz val="18"/>
        <color theme="1"/>
        <rFont val="Calibri"/>
        <family val="2"/>
        <scheme val="minor"/>
      </rPr>
      <t>fire the appliance</t>
    </r>
    <r>
      <rPr>
        <b/>
        <i/>
        <sz val="18"/>
        <color theme="1"/>
        <rFont val="Calibri"/>
        <family val="2"/>
        <scheme val="minor"/>
      </rPr>
      <t>, start a 60 second timer, and test spillage.</t>
    </r>
  </si>
  <si>
    <r>
      <t>Step #2</t>
    </r>
    <r>
      <rPr>
        <b/>
        <i/>
        <sz val="18"/>
        <color theme="1"/>
        <rFont val="Calibri"/>
        <family val="2"/>
        <scheme val="minor"/>
      </rPr>
      <t>-Record length of time it took for units to start drafting and answer draft column.</t>
    </r>
  </si>
  <si>
    <r>
      <t xml:space="preserve">Note- </t>
    </r>
    <r>
      <rPr>
        <i/>
        <u/>
        <sz val="18"/>
        <color rgb="FFC00000"/>
        <rFont val="Calibri"/>
        <family val="2"/>
        <scheme val="minor"/>
      </rPr>
      <t>If appliance does not draft within 60 seconds proceed to Test #5 and follow instructions</t>
    </r>
  </si>
  <si>
    <r>
      <t xml:space="preserve">Test #3 </t>
    </r>
    <r>
      <rPr>
        <b/>
        <u/>
        <sz val="18"/>
        <color theme="1"/>
        <rFont val="Calibri"/>
        <family val="2"/>
        <scheme val="minor"/>
      </rPr>
      <t>Draft Test</t>
    </r>
    <r>
      <rPr>
        <b/>
        <sz val="18"/>
        <color theme="1"/>
        <rFont val="Calibri"/>
        <family val="2"/>
        <scheme val="minor"/>
      </rPr>
      <t>: (test pressure in flue with static probe pointing down towards appliance and ensure the pressure is more negative than the calculated pressure) (perform for each appliance)</t>
    </r>
  </si>
  <si>
    <r>
      <t xml:space="preserve">·        </t>
    </r>
    <r>
      <rPr>
        <b/>
        <sz val="18"/>
        <color theme="1"/>
        <rFont val="Calibri"/>
        <family val="2"/>
        <scheme val="minor"/>
      </rPr>
      <t xml:space="preserve">(if reading is acceptable/passes &amp; is more negative proceed to Test #4) </t>
    </r>
  </si>
  <si>
    <r>
      <t xml:space="preserve">·        </t>
    </r>
    <r>
      <rPr>
        <b/>
        <sz val="18"/>
        <color theme="1"/>
        <rFont val="Calibri"/>
        <family val="2"/>
        <scheme val="minor"/>
      </rPr>
      <t>(if reading fails &amp; is more positive proceed to Test #5)</t>
    </r>
  </si>
  <si>
    <r>
      <t xml:space="preserve">Test #4 </t>
    </r>
    <r>
      <rPr>
        <b/>
        <u/>
        <sz val="18"/>
        <color theme="1"/>
        <rFont val="Calibri"/>
        <family val="2"/>
        <scheme val="minor"/>
      </rPr>
      <t>CO/Eff/Other required testing</t>
    </r>
    <r>
      <rPr>
        <b/>
        <sz val="18"/>
        <color theme="1"/>
        <rFont val="Calibri"/>
        <family val="2"/>
        <scheme val="minor"/>
      </rPr>
      <t>:(perform all other combustion and required testing)</t>
    </r>
  </si>
  <si>
    <r>
      <t xml:space="preserve">Test #5 </t>
    </r>
    <r>
      <rPr>
        <b/>
        <u/>
        <sz val="18"/>
        <color theme="1"/>
        <rFont val="Calibri"/>
        <family val="2"/>
        <scheme val="minor"/>
      </rPr>
      <t>Spillage &amp; Draft Natural Conditions:</t>
    </r>
    <r>
      <rPr>
        <b/>
        <sz val="18"/>
        <color theme="1"/>
        <rFont val="Calibri"/>
        <family val="2"/>
        <scheme val="minor"/>
      </rPr>
      <t xml:space="preserve">  (Only test units that failed spillage or draft in  WORST CASE steps above)</t>
    </r>
  </si>
  <si>
    <r>
      <t>Step #</t>
    </r>
    <r>
      <rPr>
        <sz val="18"/>
        <color theme="1"/>
        <rFont val="Calibri"/>
        <family val="2"/>
        <scheme val="minor"/>
      </rPr>
      <t>1-Allow venting system time to cool down.</t>
    </r>
  </si>
  <si>
    <r>
      <t>Step #2</t>
    </r>
    <r>
      <rPr>
        <sz val="18"/>
        <color theme="1"/>
        <rFont val="Calibri"/>
        <family val="2"/>
        <scheme val="minor"/>
      </rPr>
      <t>-Turn off all fans and open all interior doors</t>
    </r>
  </si>
  <si>
    <r>
      <t>Step #3-</t>
    </r>
    <r>
      <rPr>
        <sz val="18"/>
        <color theme="1"/>
        <rFont val="Calibri"/>
        <family val="2"/>
        <scheme val="minor"/>
      </rPr>
      <t xml:space="preserve"> Starting with the smallest BTUH appliance, fire the appliance and retest spillage &amp; draft using methods from steps above</t>
    </r>
  </si>
  <si>
    <r>
      <t>Step #4</t>
    </r>
    <r>
      <rPr>
        <sz val="18"/>
        <color theme="1"/>
        <rFont val="Calibri"/>
        <family val="2"/>
        <scheme val="minor"/>
      </rPr>
      <t>-Document &amp; review readings.  (If unit fails either of these test it must be taken out of service until issue is corrected)</t>
    </r>
  </si>
  <si>
    <r>
      <t>Step #5</t>
    </r>
    <r>
      <rPr>
        <sz val="18"/>
        <color theme="1"/>
        <rFont val="Calibri"/>
        <family val="2"/>
        <scheme val="minor"/>
      </rPr>
      <t>-If unit passes under natural conditions perform the following:</t>
    </r>
  </si>
  <si>
    <r>
      <t xml:space="preserve">·        Return to step #4 and complete the remainder of testing </t>
    </r>
    <r>
      <rPr>
        <b/>
        <u/>
        <sz val="18"/>
        <color theme="1"/>
        <rFont val="Calibri"/>
        <family val="2"/>
        <scheme val="minor"/>
      </rPr>
      <t>And</t>
    </r>
  </si>
  <si>
    <t>Select Furnace Location</t>
  </si>
  <si>
    <t>Select Funding Source</t>
  </si>
  <si>
    <t>Select Furnace Type</t>
  </si>
  <si>
    <t>Select Cooling Equipment</t>
  </si>
  <si>
    <t xml:space="preserve">An energy conservation measure "ECM") may include contributory items necessary for the proper installation of that ECM. The installed cost of all contributory items, associated with the proper installation cannot exceed the cost of the individual ECM cost. Both the contributory and ECM costs are to be wrapped for the total ECM cost. </t>
  </si>
  <si>
    <t xml:space="preserve">1.  Perform the Major Measures in order as they appear on the list below. Documentation (including client denial   of major measures) must be provided if a Major Measure is not addressed, or end result is not achieved. </t>
  </si>
  <si>
    <t xml:space="preserve">2.  Once Major Measures have been adequately addressed, any of the Secondary Measures may be addressed in any order according to the professional judgment of the Subrecipient staff.  </t>
  </si>
  <si>
    <t xml:space="preserve">        -   Decisions should be based on what is best for each individual client and unit and what has the best potential energy  savings impact for that household, while maximizing allowable program expenditures </t>
  </si>
  <si>
    <t>Effective for Program Year 2023 LIHEAP Contracts</t>
  </si>
  <si>
    <t xml:space="preserve">d.     To include cook stoves refer to current Texas Health &amp; Safety Plan </t>
  </si>
  <si>
    <t>https://www.tdhca.state.tx.us/community-affairs/wap/docs/22-WAP-Health&amp;Safety.pdf</t>
  </si>
  <si>
    <t xml:space="preserve">c.     Refer to current Health &amp; Safety Plan </t>
  </si>
  <si>
    <t xml:space="preserve">ii.    If not adequately insulated, dense pack applicable wall cavities, including above and below all windows and doors.  </t>
  </si>
  <si>
    <t xml:space="preserve">c.     Replaced units must be de-manufactured properly, materials must be recycled and refrigerant properly disposed of in accordance with EPA regulations. </t>
  </si>
  <si>
    <t>•    Smart Thermostat</t>
  </si>
  <si>
    <t>• Solar Screens/Window Film</t>
  </si>
  <si>
    <t>•Low-Cost Measures</t>
  </si>
  <si>
    <t>• Incidental Repairs</t>
  </si>
  <si>
    <t xml:space="preserve">i.   Essential wiring defined as any wiring going directly to an appliance that is by the WX program. </t>
  </si>
  <si>
    <t>• HVAC/Evaporative Cooler Replacement</t>
  </si>
  <si>
    <t xml:space="preserve">iii.   HVAC units with a SEER or downgraded SEER of 12 or less should be replaced. </t>
  </si>
  <si>
    <t xml:space="preserve">2.      The components have a valid AHRI rating. </t>
  </si>
  <si>
    <t xml:space="preserve">b.    Repair of central system is potentially allowable. Justification for the repair must be documented in the client file. Repair can include, but is not limited to: </t>
  </si>
  <si>
    <t xml:space="preserve">i.    Replacement must be justified by LIHEAP WAP AC Replacement Tool. </t>
  </si>
  <si>
    <r>
      <rPr>
        <b/>
        <sz val="11"/>
        <color theme="1"/>
        <rFont val="Calibri"/>
        <family val="2"/>
        <scheme val="minor"/>
      </rPr>
      <t>Incidental Repair</t>
    </r>
    <r>
      <rPr>
        <sz val="11"/>
        <color theme="1"/>
        <rFont val="Calibri"/>
        <family val="2"/>
        <scheme val="minor"/>
      </rPr>
      <t xml:space="preserve"> is defined as repairs necessary on items for the effective preservation of weatherized materials. </t>
    </r>
  </si>
  <si>
    <r>
      <t xml:space="preserve">b.     </t>
    </r>
    <r>
      <rPr>
        <sz val="11"/>
        <rFont val="Calibri"/>
        <family val="2"/>
        <scheme val="minor"/>
      </rPr>
      <t>Must meet ASHRAE 62.2-2016 Standard.</t>
    </r>
  </si>
  <si>
    <r>
      <t>a.</t>
    </r>
    <r>
      <rPr>
        <sz val="11"/>
        <rFont val="Calibri"/>
        <family val="2"/>
        <scheme val="minor"/>
      </rPr>
      <t>    NO MAXIMUM COST LIMITATION.</t>
    </r>
  </si>
  <si>
    <r>
      <t>b.</t>
    </r>
    <r>
      <rPr>
        <sz val="11"/>
        <rFont val="Calibri"/>
        <family val="2"/>
        <scheme val="minor"/>
      </rPr>
      <t>       All costs (labor and materials) must be detailed on the Building Weatherization Report (BWR).</t>
    </r>
  </si>
  <si>
    <r>
      <t>c.</t>
    </r>
    <r>
      <rPr>
        <sz val="11"/>
        <rFont val="Calibri"/>
        <family val="2"/>
        <scheme val="minor"/>
      </rPr>
      <t>        Complete current Blower Door Data Sheet as instructed.</t>
    </r>
  </si>
  <si>
    <r>
      <t>d.</t>
    </r>
    <r>
      <rPr>
        <sz val="11"/>
        <rFont val="Calibri"/>
        <family val="2"/>
        <scheme val="minor"/>
      </rPr>
      <t xml:space="preserve">       At Subrecipient Final Inspection, MUST MEET or EXCEED the Blower Door Target as defined by TDCHA WAP Air Infiltration and Duct Sealing Target Policy. </t>
    </r>
  </si>
  <si>
    <r>
      <t>3.</t>
    </r>
    <r>
      <rPr>
        <b/>
        <sz val="11"/>
        <rFont val="Calibri"/>
        <family val="2"/>
        <scheme val="minor"/>
      </rPr>
      <t>   Duct Sealing</t>
    </r>
  </si>
  <si>
    <r>
      <t>a.</t>
    </r>
    <r>
      <rPr>
        <sz val="11"/>
        <rFont val="Calibri"/>
        <family val="2"/>
        <scheme val="minor"/>
      </rPr>
      <t>        NO MAXIMUM COST LIMITATION.</t>
    </r>
  </si>
  <si>
    <r>
      <t>b.</t>
    </r>
    <r>
      <rPr>
        <sz val="11"/>
        <rFont val="Calibri"/>
        <family val="2"/>
        <scheme val="minor"/>
      </rPr>
      <t>       All return ducts to be sealed regardless of location.</t>
    </r>
  </si>
  <si>
    <r>
      <t>c.</t>
    </r>
    <r>
      <rPr>
        <sz val="11"/>
        <rFont val="Calibri"/>
        <family val="2"/>
        <scheme val="minor"/>
      </rPr>
      <t>        All supply ducts to be sealed when in unconditioned space.</t>
    </r>
  </si>
  <si>
    <r>
      <t>d.</t>
    </r>
    <r>
      <rPr>
        <sz val="11"/>
        <rFont val="Calibri"/>
        <family val="2"/>
        <scheme val="minor"/>
      </rPr>
      <t xml:space="preserve">       At Subrecipient Final Inspection, MUST MEET or EXCEED Duct Blaster Target (With Reference to Outside) as defined by TDCHA WAP Air infiltration and Duct Sealing Target Policy.  </t>
    </r>
  </si>
  <si>
    <r>
      <t xml:space="preserve">a.        </t>
    </r>
    <r>
      <rPr>
        <sz val="11"/>
        <rFont val="Calibri"/>
        <family val="2"/>
        <scheme val="minor"/>
      </rPr>
      <t xml:space="preserve">If existing insulation is assessed as R27 or below, must insulate to meet current code. </t>
    </r>
  </si>
  <si>
    <r>
      <t>b.</t>
    </r>
    <r>
      <rPr>
        <sz val="11"/>
        <rFont val="Calibri"/>
        <family val="2"/>
        <scheme val="minor"/>
      </rPr>
      <t>       Block all heat sources &amp; attic hatches.</t>
    </r>
  </si>
  <si>
    <r>
      <t xml:space="preserve"> c.</t>
    </r>
    <r>
      <rPr>
        <sz val="11"/>
        <rFont val="Calibri"/>
        <family val="2"/>
        <scheme val="minor"/>
      </rPr>
      <t>       If no insulation is added but ventilation needed, install ventilation under H&amp;S.</t>
    </r>
  </si>
  <si>
    <r>
      <t>5.</t>
    </r>
    <r>
      <rPr>
        <b/>
        <sz val="11"/>
        <rFont val="Calibri"/>
        <family val="2"/>
        <scheme val="minor"/>
      </rPr>
      <t>   Wall Insulation</t>
    </r>
  </si>
  <si>
    <r>
      <t>a.</t>
    </r>
    <r>
      <rPr>
        <sz val="11"/>
        <rFont val="Calibri"/>
        <family val="2"/>
        <scheme val="minor"/>
      </rPr>
      <t>        Check all exterior walls for existing insulation levels.</t>
    </r>
  </si>
  <si>
    <r>
      <t>6.</t>
    </r>
    <r>
      <rPr>
        <b/>
        <sz val="11"/>
        <rFont val="Calibri"/>
        <family val="2"/>
        <scheme val="minor"/>
      </rPr>
      <t>   Floor Insulation</t>
    </r>
  </si>
  <si>
    <r>
      <t>a.</t>
    </r>
    <r>
      <rPr>
        <sz val="11"/>
        <rFont val="Calibri"/>
        <family val="2"/>
        <scheme val="minor"/>
      </rPr>
      <t>        If addressed, must follow current code.</t>
    </r>
  </si>
  <si>
    <r>
      <t>b.</t>
    </r>
    <r>
      <rPr>
        <sz val="11"/>
        <rFont val="Calibri"/>
        <family val="2"/>
        <scheme val="minor"/>
      </rPr>
      <t>       Vapor barrier always required.</t>
    </r>
  </si>
  <si>
    <r>
      <t>c.</t>
    </r>
    <r>
      <rPr>
        <sz val="11"/>
        <rFont val="Calibri"/>
        <family val="2"/>
        <scheme val="minor"/>
      </rPr>
      <t>        Follow OSHA accessibility standards.</t>
    </r>
  </si>
  <si>
    <r>
      <t>a.</t>
    </r>
    <r>
      <rPr>
        <sz val="11"/>
        <rFont val="Calibri"/>
        <family val="2"/>
        <scheme val="minor"/>
      </rPr>
      <t xml:space="preserve">  Replacement must be justified by LIHEAP WAP Refrigerator Replacement Calculator. </t>
    </r>
  </si>
  <si>
    <r>
      <t>b.</t>
    </r>
    <r>
      <rPr>
        <sz val="11"/>
        <rFont val="Calibri"/>
        <family val="2"/>
        <scheme val="minor"/>
      </rPr>
      <t xml:space="preserve">  Units 15 years old or more can be replaced without metering, as long as manufactured manufactured year is documented. </t>
    </r>
  </si>
  <si>
    <r>
      <t>a.</t>
    </r>
    <r>
      <rPr>
        <sz val="11"/>
        <rFont val="Calibri"/>
        <family val="2"/>
        <scheme val="minor"/>
      </rPr>
      <t>       Water Savers - aerators and low flow showerheads.</t>
    </r>
  </si>
  <si>
    <r>
      <t>b.</t>
    </r>
    <r>
      <rPr>
        <sz val="11"/>
        <rFont val="Calibri"/>
        <family val="2"/>
        <scheme val="minor"/>
      </rPr>
      <t>        Water heater tank/pipe insulation.</t>
    </r>
  </si>
  <si>
    <r>
      <t>c.</t>
    </r>
    <r>
      <rPr>
        <sz val="11"/>
        <rFont val="Calibri"/>
        <family val="2"/>
        <scheme val="minor"/>
      </rPr>
      <t xml:space="preserve">        LED lighting replacement of all existing screw-based incandescent, halogen, or CFL used for a minimum of one hour per day. </t>
    </r>
  </si>
  <si>
    <r>
      <t>a.</t>
    </r>
    <r>
      <rPr>
        <sz val="11"/>
        <rFont val="Calibri"/>
        <family val="2"/>
        <scheme val="minor"/>
      </rPr>
      <t>       Install only after consultation/training with client.</t>
    </r>
  </si>
  <si>
    <r>
      <t>a.</t>
    </r>
    <r>
      <rPr>
        <sz val="11"/>
        <rFont val="Calibri"/>
        <family val="2"/>
        <scheme val="minor"/>
      </rPr>
      <t>        Install in the following order:</t>
    </r>
  </si>
  <si>
    <r>
      <rPr>
        <sz val="11"/>
        <rFont val="Calibri"/>
        <family val="2"/>
        <scheme val="minor"/>
      </rPr>
      <t>i.   West, South, East, then North side of house.</t>
    </r>
  </si>
  <si>
    <r>
      <t>b.</t>
    </r>
    <r>
      <rPr>
        <sz val="11"/>
        <rFont val="Calibri"/>
        <family val="2"/>
        <scheme val="minor"/>
      </rPr>
      <t xml:space="preserve">       If the windows are covered by any permanent shading structure, then solar screens/window film cannot be installed on that window. </t>
    </r>
  </si>
  <si>
    <r>
      <t>a.</t>
    </r>
    <r>
      <rPr>
        <sz val="11"/>
        <rFont val="Calibri"/>
        <family val="2"/>
        <scheme val="minor"/>
      </rPr>
      <t xml:space="preserve">        Maximum expenditure allowed is Five Hundred and No/100 Dollars ($500.00) </t>
    </r>
  </si>
  <si>
    <r>
      <t>b.</t>
    </r>
    <r>
      <rPr>
        <sz val="11"/>
        <rFont val="Calibri"/>
        <family val="2"/>
        <scheme val="minor"/>
      </rPr>
      <t>       Must be related to weatherization measure.</t>
    </r>
  </si>
  <si>
    <r>
      <t>c.</t>
    </r>
    <r>
      <rPr>
        <sz val="11"/>
        <rFont val="Calibri"/>
        <family val="2"/>
        <scheme val="minor"/>
      </rPr>
      <t xml:space="preserve">        Materials include: lumber, shingles, flashing, siding, drywall, masonry supplies, Minor window and door repair, gutters, downspouts, paint, stains, and sealants. </t>
    </r>
  </si>
  <si>
    <r>
      <t>d.</t>
    </r>
    <r>
      <rPr>
        <sz val="11"/>
        <rFont val="Calibri"/>
        <family val="2"/>
        <scheme val="minor"/>
      </rPr>
      <t xml:space="preserve">       Regarding mobile homes, could include mobile home skirting and overhangs to protect mobile home doors. </t>
    </r>
  </si>
  <si>
    <r>
      <t>e.</t>
    </r>
    <r>
      <rPr>
        <sz val="11"/>
        <rFont val="Calibri"/>
        <family val="2"/>
        <scheme val="minor"/>
      </rPr>
      <t xml:space="preserve">        Could also include carpentry work to protect water heaters located outside to protect DHW from weather elements. </t>
    </r>
  </si>
  <si>
    <r>
      <t>f.</t>
    </r>
    <r>
      <rPr>
        <sz val="11"/>
        <rFont val="Calibri"/>
        <family val="2"/>
        <scheme val="minor"/>
      </rPr>
      <t>         Could include roof, wall, and floor repair; excluding leveling.</t>
    </r>
  </si>
  <si>
    <r>
      <t>g.</t>
    </r>
    <r>
      <rPr>
        <sz val="11"/>
        <rFont val="Calibri"/>
        <family val="2"/>
        <scheme val="minor"/>
      </rPr>
      <t>        Repair of "essential wiring"</t>
    </r>
  </si>
  <si>
    <r>
      <t>a.</t>
    </r>
    <r>
      <rPr>
        <sz val="11"/>
        <rFont val="Calibri"/>
        <family val="2"/>
        <scheme val="minor"/>
      </rPr>
      <t>       Complete replacement of furnace/AC/HVAC as energy efficiency measure is a possibility.</t>
    </r>
  </si>
  <si>
    <r>
      <rPr>
        <sz val="11"/>
        <rFont val="Calibri"/>
        <family val="2"/>
        <scheme val="minor"/>
      </rPr>
      <t xml:space="preserve">i.     Must meet current Energy Star rating for complete system replacement (see guidance </t>
    </r>
  </si>
  <si>
    <r>
      <rPr>
        <sz val="11"/>
        <rFont val="Calibri"/>
        <family val="2"/>
        <scheme val="minor"/>
      </rPr>
      <t>ii.    Must document accurate Manual J and Manual S in client file;</t>
    </r>
  </si>
  <si>
    <r>
      <rPr>
        <sz val="11"/>
        <rFont val="Calibri"/>
        <family val="2"/>
        <scheme val="minor"/>
      </rPr>
      <t xml:space="preserve">vi.   The replacement of AC only components of the HVAC system in cases where the existing </t>
    </r>
  </si>
  <si>
    <r>
      <t>1.</t>
    </r>
    <r>
      <rPr>
        <sz val="11"/>
        <rFont val="Calibri"/>
        <family val="2"/>
        <scheme val="minor"/>
      </rPr>
      <t>    Must meet new 2023 SEER2 and EER2 Energy Star requirements</t>
    </r>
  </si>
  <si>
    <r>
      <rPr>
        <sz val="11"/>
        <rFont val="Calibri"/>
        <family val="2"/>
        <scheme val="minor"/>
      </rPr>
      <t>i.     Clean and tune.</t>
    </r>
  </si>
  <si>
    <r>
      <rPr>
        <sz val="11"/>
        <rFont val="Calibri"/>
        <family val="2"/>
        <scheme val="minor"/>
      </rPr>
      <t>ii.    Clean Evaporative and Condensing coils.</t>
    </r>
  </si>
  <si>
    <r>
      <rPr>
        <sz val="11"/>
        <rFont val="Calibri"/>
        <family val="2"/>
        <scheme val="minor"/>
      </rPr>
      <t>iii.   Check/adjust gas pressure.</t>
    </r>
  </si>
  <si>
    <r>
      <rPr>
        <sz val="11"/>
        <rFont val="Calibri"/>
        <family val="2"/>
        <scheme val="minor"/>
      </rPr>
      <t>iv    Clean blower wheel (squirrel cage).</t>
    </r>
  </si>
  <si>
    <r>
      <rPr>
        <sz val="11"/>
        <rFont val="Calibri"/>
        <family val="2"/>
        <scheme val="minor"/>
      </rPr>
      <t>v.    Check all controls, set heat anticipator if applicable.</t>
    </r>
  </si>
  <si>
    <r>
      <t>c.    </t>
    </r>
    <r>
      <rPr>
        <sz val="11"/>
        <rFont val="Calibri"/>
        <family val="2"/>
        <scheme val="minor"/>
      </rPr>
      <t>Change &amp; leave up to twelve (12) new air filters.</t>
    </r>
  </si>
  <si>
    <r>
      <t>d.</t>
    </r>
    <r>
      <rPr>
        <sz val="11"/>
        <rFont val="Calibri"/>
        <family val="2"/>
        <scheme val="minor"/>
      </rPr>
      <t>    No replacement of window air-conditioners if a HVAC is replaced or repaired to working order.</t>
    </r>
  </si>
  <si>
    <r>
      <t>e.</t>
    </r>
    <r>
      <rPr>
        <sz val="11"/>
        <rFont val="Calibri"/>
        <family val="2"/>
        <scheme val="minor"/>
      </rPr>
      <t>    Replacement of window air-conditioners:</t>
    </r>
  </si>
  <si>
    <r>
      <t>1.</t>
    </r>
    <r>
      <rPr>
        <sz val="11"/>
        <rFont val="Calibri"/>
        <family val="2"/>
        <scheme val="minor"/>
      </rPr>
      <t>    Billing history information to verify the need.</t>
    </r>
  </si>
  <si>
    <r>
      <t>2.</t>
    </r>
    <r>
      <rPr>
        <sz val="11"/>
        <rFont val="Calibri"/>
        <family val="2"/>
        <scheme val="minor"/>
      </rPr>
      <t xml:space="preserve">    Window unit plate information to include age, rated efficiency, </t>
    </r>
  </si>
  <si>
    <r>
      <t>3.</t>
    </r>
    <r>
      <rPr>
        <sz val="11"/>
        <rFont val="Calibri"/>
        <family val="2"/>
        <scheme val="minor"/>
      </rPr>
      <t>    Brief synopsis of the auditors reasoning for the mini split consideration.</t>
    </r>
  </si>
  <si>
    <r>
      <t>4.</t>
    </r>
    <r>
      <rPr>
        <sz val="11"/>
        <rFont val="Calibri"/>
        <family val="2"/>
        <scheme val="minor"/>
      </rPr>
      <t>    Unit drawing showing the coverage of each window unit.</t>
    </r>
  </si>
  <si>
    <r>
      <t>5.</t>
    </r>
    <r>
      <rPr>
        <sz val="11"/>
        <rFont val="Calibri"/>
        <family val="2"/>
        <scheme val="minor"/>
      </rPr>
      <t>    Type of heating system in the house.</t>
    </r>
  </si>
  <si>
    <r>
      <t>6.</t>
    </r>
    <r>
      <rPr>
        <sz val="11"/>
        <rFont val="Calibri"/>
        <family val="2"/>
        <scheme val="minor"/>
      </rPr>
      <t>    Cost information of the replacement system.</t>
    </r>
  </si>
  <si>
    <r>
      <t>7.</t>
    </r>
    <r>
      <rPr>
        <sz val="11"/>
        <rFont val="Calibri"/>
        <family val="2"/>
        <scheme val="minor"/>
      </rPr>
      <t xml:space="preserve">    Other information deemed necessary by the Department to justify </t>
    </r>
  </si>
  <si>
    <r>
      <t>a.    </t>
    </r>
    <r>
      <rPr>
        <sz val="11"/>
        <rFont val="Calibri"/>
        <family val="2"/>
        <scheme val="minor"/>
      </rPr>
      <t xml:space="preserve">Doors/windows that are structurally unsound or unable to be </t>
    </r>
  </si>
  <si>
    <t xml:space="preserve">iii.   Maximum of three (3) window units can be replaced.  </t>
  </si>
  <si>
    <t xml:space="preserve">iv.    Must be Energy Star Rated and sized according to manufacturer's room sizing </t>
  </si>
  <si>
    <r>
      <t xml:space="preserve">v.    </t>
    </r>
    <r>
      <rPr>
        <sz val="11"/>
        <rFont val="Calibri"/>
        <family val="2"/>
        <scheme val="minor"/>
      </rPr>
      <t xml:space="preserve">Mini split replacement options for units with inefficient or oversized window units </t>
    </r>
  </si>
  <si>
    <t xml:space="preserve">        will be considered on a case by case basis with Department approval. </t>
  </si>
  <si>
    <t xml:space="preserve">     In order to receive Department approval, Subrecipient must provide the following: </t>
  </si>
  <si>
    <t>• Doors and/or Windows</t>
  </si>
  <si>
    <t xml:space="preserve">Subrecipient: </t>
  </si>
  <si>
    <t xml:space="preserve">Single Family Site-Built Priority List Checklist- Region 1 (HOT) </t>
  </si>
  <si>
    <t xml:space="preserve">True </t>
  </si>
  <si>
    <t xml:space="preserve">False </t>
  </si>
  <si>
    <t xml:space="preserve">The home is 3-stories or less above grade. </t>
  </si>
  <si>
    <t xml:space="preserve">Effective January 1, 2023 </t>
  </si>
  <si>
    <t xml:space="preserve">1. - Mandatory -Health &amp; Safety Items </t>
  </si>
  <si>
    <t xml:space="preserve">Install all applicable Health &amp; Safety (H&amp;S) measures per Grantee's DOE- Approved H&amp;S Plan. </t>
  </si>
  <si>
    <t xml:space="preserve">2.- Mandatory- Light Emitting Diode (LED) </t>
  </si>
  <si>
    <t xml:space="preserve">Install lighting replacement of all existing screw-based incadescent, halogen, or compact fluorescent lighting used for a minimum of one hour per day. </t>
  </si>
  <si>
    <t>○ Lighting Replacement SWS</t>
  </si>
  <si>
    <t>3.-Mandatory-Air Sealing</t>
  </si>
  <si>
    <t>Air Sealing target value meets 1 cfm/ft2 or is in compliance with TDCHA's Target Policy</t>
  </si>
  <si>
    <t xml:space="preserve">Yes </t>
  </si>
  <si>
    <t>N/A</t>
  </si>
  <si>
    <t>○ Air sealing SWS</t>
  </si>
  <si>
    <t>4.-Mandatory-Duct Sealing</t>
  </si>
  <si>
    <t xml:space="preserve">Seal all accessbile ducts located outside the thermal boundary. </t>
  </si>
  <si>
    <t xml:space="preserve">Duct Sealing target value is 1 Pascal per register as measured with a Pressure Pan. </t>
  </si>
  <si>
    <t xml:space="preserve">Duct Sealing target value meets/exceeds  Blower Door/Duct Blaster Sheet targets or  is in compliance with TDCHA's Target Policy </t>
  </si>
  <si>
    <t>○ Duct sealing SWS</t>
  </si>
  <si>
    <t>5.-Mandatory-Duct Insulation</t>
  </si>
  <si>
    <t xml:space="preserve">Insulate all accessible uninsulated ducts located outside the thermal boundary to R-8 or R12 if exposed to the exterior. </t>
  </si>
  <si>
    <t>○ General Duct Insulation SWS</t>
  </si>
  <si>
    <t>○</t>
  </si>
  <si>
    <t xml:space="preserve">Unconditioned Attic </t>
  </si>
  <si>
    <t xml:space="preserve">○ Attic Floors- Unconditoned Attic SWS </t>
  </si>
  <si>
    <t xml:space="preserve">Finished Attic / Kneewall Attic / Bonus Room </t>
  </si>
  <si>
    <t xml:space="preserve">7.-Mandatory-Wall Insulation </t>
  </si>
  <si>
    <t xml:space="preserve">a. </t>
  </si>
  <si>
    <t xml:space="preserve">Mandatory:- Insulate any uninsulated exterior wall cavities to capacity with dense pack insulation. </t>
  </si>
  <si>
    <t xml:space="preserve">b. </t>
  </si>
  <si>
    <t>○ Dense Pack Insulation SWS</t>
  </si>
  <si>
    <t xml:space="preserve">8.-Mandatory-Floor Insulation </t>
  </si>
  <si>
    <t xml:space="preserve">Insulate all uninsulated floors over unconditioned foundations to R-30 or to full joist capacity, if less. </t>
  </si>
  <si>
    <t xml:space="preserve">Must include complete ground moisture barrier over any exposed dirt floor. </t>
  </si>
  <si>
    <t>○ Floors SWS</t>
  </si>
  <si>
    <t>○ Ground Vapor Retarders SWS</t>
  </si>
  <si>
    <t xml:space="preserve">Low-Flow Devices SWS </t>
  </si>
  <si>
    <t>Domestic Water Heater (DWH) tank insulation (R-10 minimum)-</t>
  </si>
  <si>
    <t xml:space="preserve">Tank Insulation SWS </t>
  </si>
  <si>
    <t xml:space="preserve">DWH pipe insulation (6' of both and cold-water lines nearest the DWH, and any accessible hot water lines beyond that to R-3) </t>
  </si>
  <si>
    <t>Pipe Insulation SWS</t>
  </si>
  <si>
    <t>10.-Optional:-Refrigerator</t>
  </si>
  <si>
    <t>Was manufactured before 2001</t>
  </si>
  <si>
    <t xml:space="preserve">Uses &gt;1000 kWh/yr based upon energy use metering or industry accepted resource. </t>
  </si>
  <si>
    <t xml:space="preserve">○ Refrigerator Replacement SWS </t>
  </si>
  <si>
    <t>i)</t>
  </si>
  <si>
    <t>ii)</t>
  </si>
  <si>
    <t>iii)</t>
  </si>
  <si>
    <t xml:space="preserve">Replace existing window A/C manufactured before 2014 with a minimum 12 CEER or higher unit of the same or lesser BTU capacity.  </t>
  </si>
  <si>
    <t>iv)</t>
  </si>
  <si>
    <t>○ Heating &amp; Cooling: Equipment Installation SWS</t>
  </si>
  <si>
    <t xml:space="preserve">Manufactured Homes Priority List Checklist- Region 1 (HOT) </t>
  </si>
  <si>
    <t xml:space="preserve">The home is a single-wide or double-wide manufactured home. </t>
  </si>
  <si>
    <t xml:space="preserve">Replace all single-paned metal-framed windows with Low-E double-paned windows having a U-value of 0.33 or less. </t>
  </si>
  <si>
    <t xml:space="preserve">Single pane windows with storm windows are not eligible for replacement using DOE funds. </t>
  </si>
  <si>
    <t>○ Window Replacement SWS</t>
  </si>
  <si>
    <t>8.-Optional:-Refrigerator</t>
  </si>
  <si>
    <t>Low-Rise Multifamily Priority List Checklist- Region 1 (HOT)</t>
  </si>
  <si>
    <t xml:space="preserve">The building is 3-stories or less above grade. </t>
  </si>
  <si>
    <t xml:space="preserve">The building contains 5 or more dwelling units. </t>
  </si>
  <si>
    <t xml:space="preserve">Ceiling insulation- insulate all accessible attics to R-38 or to capacity, if less. </t>
  </si>
  <si>
    <t xml:space="preserve">Wall Insulation- where the total gross area of any uninsulated exterior wall is &gt;10%, insulate the missing areas to capacity with dense pack insulation. </t>
  </si>
  <si>
    <t>9.-Optional:-Refrigerator</t>
  </si>
  <si>
    <t xml:space="preserve">10.- Optional- Light Emitting Diode (LED) </t>
  </si>
  <si>
    <t>LED Lighting replacement of fluorescent tube lighting</t>
  </si>
  <si>
    <t>AFUE/Efficiency - Gas Furnace</t>
  </si>
  <si>
    <t>H12</t>
  </si>
  <si>
    <t>I&amp;J12</t>
  </si>
  <si>
    <t>A13</t>
  </si>
  <si>
    <t>B13</t>
  </si>
  <si>
    <t>C13</t>
  </si>
  <si>
    <t>D13</t>
  </si>
  <si>
    <t>E13</t>
  </si>
  <si>
    <t>F13</t>
  </si>
  <si>
    <t>G13</t>
  </si>
  <si>
    <t>H13</t>
  </si>
  <si>
    <t>J13</t>
  </si>
  <si>
    <t/>
  </si>
  <si>
    <t>FALSE</t>
  </si>
  <si>
    <t>Remaining total ventilation needed for compliance 1/150 Exception</t>
  </si>
  <si>
    <t>Remaining total ventilation needed for compliance 1/300 Exception</t>
  </si>
  <si>
    <t xml:space="preserve">Remaining total ventilation needed for compliance 1/150 </t>
  </si>
  <si>
    <t xml:space="preserve">Remaining/Needed Ventilation Calculator </t>
  </si>
  <si>
    <t xml:space="preserve">Will the estimated ventilation to be added satisfy the 1/150 Sq. Ft. requirements </t>
  </si>
  <si>
    <r>
      <t xml:space="preserve">Will the installed </t>
    </r>
    <r>
      <rPr>
        <b/>
        <i/>
        <sz val="11"/>
        <color theme="1"/>
        <rFont val="Calibri"/>
        <family val="2"/>
        <scheme val="minor"/>
      </rPr>
      <t>Low</t>
    </r>
    <r>
      <rPr>
        <sz val="11"/>
        <color theme="1"/>
        <rFont val="Calibri"/>
        <family val="2"/>
        <scheme val="minor"/>
      </rPr>
      <t xml:space="preserve"> Ventilation meet current 50/50 code requirements (1/300)</t>
    </r>
  </si>
  <si>
    <r>
      <t xml:space="preserve">Will the installed </t>
    </r>
    <r>
      <rPr>
        <b/>
        <i/>
        <sz val="11"/>
        <color theme="1"/>
        <rFont val="Calibri"/>
        <family val="2"/>
        <scheme val="minor"/>
      </rPr>
      <t>High</t>
    </r>
    <r>
      <rPr>
        <sz val="11"/>
        <color theme="1"/>
        <rFont val="Calibri"/>
        <family val="2"/>
        <scheme val="minor"/>
      </rPr>
      <t xml:space="preserve"> Ventilation meet current 50/50 code requirements (1/300)</t>
    </r>
  </si>
  <si>
    <t>Will the installed Total Ventilation meet current code requirements (1/150)</t>
  </si>
  <si>
    <t xml:space="preserve">Low </t>
  </si>
  <si>
    <t>Low</t>
  </si>
  <si>
    <t>High</t>
  </si>
  <si>
    <t>Ventilation to Add</t>
  </si>
  <si>
    <r>
      <t xml:space="preserve">Total </t>
    </r>
    <r>
      <rPr>
        <b/>
        <i/>
        <sz val="11"/>
        <color theme="1"/>
        <rFont val="Calibri"/>
        <family val="2"/>
        <scheme val="minor"/>
      </rPr>
      <t>Low</t>
    </r>
    <r>
      <rPr>
        <sz val="11"/>
        <color theme="1"/>
        <rFont val="Calibri"/>
        <family val="2"/>
        <scheme val="minor"/>
      </rPr>
      <t xml:space="preserve"> Ventilation needed for 50/50 compliance (1/300 Exception)</t>
    </r>
  </si>
  <si>
    <r>
      <t xml:space="preserve">Total </t>
    </r>
    <r>
      <rPr>
        <b/>
        <i/>
        <sz val="11"/>
        <color theme="1"/>
        <rFont val="Calibri"/>
        <family val="2"/>
        <scheme val="minor"/>
      </rPr>
      <t>High</t>
    </r>
    <r>
      <rPr>
        <sz val="11"/>
        <color theme="1"/>
        <rFont val="Calibri"/>
        <family val="2"/>
        <scheme val="minor"/>
      </rPr>
      <t xml:space="preserve"> Ventilation needed for 50/50 compliance (1/300 Exception)</t>
    </r>
  </si>
  <si>
    <t>Total  Ventilation needed for compliance (1/150)</t>
  </si>
  <si>
    <t>Total Square Footage of Venting Required for Attic Space (1/300)</t>
  </si>
  <si>
    <t>At the completion of the project, will the venting be approximately split 50/50 between high and low (lower 40% of attic space) venting?</t>
  </si>
  <si>
    <t xml:space="preserve">Total Existing Vent Area (Low) </t>
  </si>
  <si>
    <t>Total Existing Vent Area (High)</t>
  </si>
  <si>
    <t>Existing Ventilation Per Whole House Assessment Form</t>
  </si>
  <si>
    <t>Domestic Water Heater (DWH) tank insulation (R-10 minimum)</t>
  </si>
  <si>
    <r>
      <rPr>
        <b/>
        <i/>
        <u/>
        <sz val="11"/>
        <color rgb="FFC00000"/>
        <rFont val="Calibri"/>
        <family val="2"/>
        <scheme val="minor"/>
      </rPr>
      <t>Note</t>
    </r>
    <r>
      <rPr>
        <i/>
        <sz val="11"/>
        <color rgb="FFC00000"/>
        <rFont val="Calibri"/>
        <family val="2"/>
        <scheme val="minor"/>
      </rPr>
      <t>:</t>
    </r>
    <r>
      <rPr>
        <sz val="11"/>
        <color rgb="FFC00000"/>
        <rFont val="Calibri"/>
        <family val="2"/>
        <scheme val="minor"/>
      </rPr>
      <t xml:space="preserve"> If the auditor determines that the dwelling unit needs any measure not included on this PL or the home does not meet the basic requirements listed above, then a site-specific energy audit must be run in compliance with the Grantee's most recently DOE-approved energy audit procedures. </t>
    </r>
  </si>
  <si>
    <r>
      <rPr>
        <b/>
        <i/>
        <u/>
        <sz val="11"/>
        <color rgb="FFC00000"/>
        <rFont val="Calibri"/>
        <family val="2"/>
        <scheme val="minor"/>
      </rPr>
      <t>Note</t>
    </r>
    <r>
      <rPr>
        <b/>
        <i/>
        <sz val="11"/>
        <color rgb="FFC00000"/>
        <rFont val="Calibri"/>
        <family val="2"/>
        <scheme val="minor"/>
      </rPr>
      <t>:</t>
    </r>
    <r>
      <rPr>
        <sz val="11"/>
        <color rgb="FFC00000"/>
        <rFont val="Calibri"/>
        <family val="2"/>
        <scheme val="minor"/>
      </rPr>
      <t xml:space="preserve"> If the auditor determines that the dwelling unit needs any measure not included on this PL or the home does not meet the basic requirements listed above, then a site-specific energy audit must be run in compliance with the Grantee's most recently DOE-approved energy audit procedures. </t>
    </r>
  </si>
  <si>
    <t>○WPN 22-7</t>
  </si>
  <si>
    <r>
      <t xml:space="preserve">If you answer </t>
    </r>
    <r>
      <rPr>
        <b/>
        <sz val="11"/>
        <color rgb="FFC00000"/>
        <rFont val="Calibri"/>
        <family val="2"/>
        <scheme val="minor"/>
      </rPr>
      <t>FALSE</t>
    </r>
    <r>
      <rPr>
        <sz val="11"/>
        <color rgb="FFC00000"/>
        <rFont val="Calibri"/>
        <family val="2"/>
        <scheme val="minor"/>
      </rPr>
      <t xml:space="preserve"> to </t>
    </r>
    <r>
      <rPr>
        <u/>
        <sz val="11"/>
        <color rgb="FFC00000"/>
        <rFont val="Calibri"/>
        <family val="2"/>
        <scheme val="minor"/>
      </rPr>
      <t xml:space="preserve">any </t>
    </r>
    <r>
      <rPr>
        <sz val="11"/>
        <color rgb="FFC00000"/>
        <rFont val="Calibri"/>
        <family val="2"/>
        <scheme val="minor"/>
      </rPr>
      <t xml:space="preserve">of these questions, then this property is not eligible for DOE PL measures. </t>
    </r>
  </si>
  <si>
    <t>The home is a single-family or small multi-family (1-4) dwelling unit.</t>
  </si>
  <si>
    <r>
      <t xml:space="preserve">The primary heating system is </t>
    </r>
    <r>
      <rPr>
        <b/>
        <u/>
        <sz val="11"/>
        <color theme="1"/>
        <rFont val="Calibri"/>
        <family val="2"/>
        <scheme val="minor"/>
      </rPr>
      <t>NOT</t>
    </r>
    <r>
      <rPr>
        <sz val="11"/>
        <color theme="1"/>
        <rFont val="Calibri"/>
        <family val="2"/>
        <scheme val="minor"/>
      </rPr>
      <t xml:space="preserve"> a heat pump manufactured after 2006.</t>
    </r>
  </si>
  <si>
    <r>
      <t xml:space="preserve">Mandatory only for units with </t>
    </r>
    <r>
      <rPr>
        <b/>
        <i/>
        <u/>
        <sz val="11"/>
        <color theme="1"/>
        <rFont val="Calibri"/>
        <family val="2"/>
        <scheme val="minor"/>
      </rPr>
      <t>propane</t>
    </r>
    <r>
      <rPr>
        <b/>
        <i/>
        <sz val="11"/>
        <color theme="1"/>
        <rFont val="Calibri"/>
        <family val="2"/>
        <scheme val="minor"/>
      </rPr>
      <t xml:space="preserve"> or </t>
    </r>
    <r>
      <rPr>
        <b/>
        <i/>
        <u/>
        <sz val="11"/>
        <color theme="1"/>
        <rFont val="Calibri"/>
        <family val="2"/>
        <scheme val="minor"/>
      </rPr>
      <t>oil-fired primary heat</t>
    </r>
  </si>
  <si>
    <r>
      <t xml:space="preserve">The home does </t>
    </r>
    <r>
      <rPr>
        <b/>
        <u/>
        <sz val="11"/>
        <color theme="1"/>
        <rFont val="Calibri"/>
        <family val="2"/>
        <scheme val="minor"/>
      </rPr>
      <t>NOT</t>
    </r>
    <r>
      <rPr>
        <sz val="11"/>
        <color theme="1"/>
        <rFont val="Calibri"/>
        <family val="2"/>
        <scheme val="minor"/>
      </rPr>
      <t xml:space="preserve"> have an attached conditioned addition. </t>
    </r>
  </si>
  <si>
    <t xml:space="preserve">No </t>
  </si>
  <si>
    <t xml:space="preserve">Air Sealing- Seal the exterior pressure boundary surfaces at all the following locations: attic top-plates; ceiling, wall, and floor bypasses, penetrations, and holes; sill box to floor intersection if on unconditioned crawlspace or basement, or entire sill box area if conditioned foundation. </t>
  </si>
  <si>
    <t xml:space="preserve">6.-Mandatory-Ceiling Ins. </t>
  </si>
  <si>
    <r>
      <rPr>
        <sz val="11"/>
        <color theme="10"/>
        <rFont val="Calibri"/>
        <family val="2"/>
        <scheme val="minor"/>
      </rPr>
      <t xml:space="preserve">             </t>
    </r>
    <r>
      <rPr>
        <b/>
        <i/>
        <u/>
        <sz val="11"/>
        <color theme="10"/>
        <rFont val="Calibri"/>
        <family val="2"/>
        <scheme val="minor"/>
      </rPr>
      <t xml:space="preserve">○ Inaccessible Ceilings- Dense Pack SWS  </t>
    </r>
  </si>
  <si>
    <r>
      <rPr>
        <b/>
        <i/>
        <sz val="11"/>
        <color theme="10"/>
        <rFont val="Calibri"/>
        <family val="2"/>
        <scheme val="minor"/>
      </rPr>
      <t xml:space="preserve">             </t>
    </r>
    <r>
      <rPr>
        <b/>
        <i/>
        <u/>
        <sz val="11"/>
        <color theme="10"/>
        <rFont val="Calibri"/>
        <family val="2"/>
        <scheme val="minor"/>
      </rPr>
      <t>○ Attic Knee Walls SWS</t>
    </r>
  </si>
  <si>
    <t>9.-Optional:-Low C. Measures</t>
  </si>
  <si>
    <t xml:space="preserve">DWH pipe insulation (6' of both and cold-water lines nearest the DWH, and any accessible hot water lines beyond that to R-3) - </t>
  </si>
  <si>
    <t xml:space="preserve">$250 per home DOE WAP funds cap </t>
  </si>
  <si>
    <t xml:space="preserve">11.-Optional Primary HVAC System Replacements  </t>
  </si>
  <si>
    <t xml:space="preserve">iv) </t>
  </si>
  <si>
    <t xml:space="preserve">If the home has any other existing combination of heating/cooling systems other than as described above, then an energy model may be run that assumes items 1-8 have been completed and determine if an alternative heating/cooling system replacement is cost for this specific home. </t>
  </si>
  <si>
    <r>
      <t xml:space="preserve">The primary heating system is </t>
    </r>
    <r>
      <rPr>
        <b/>
        <u/>
        <sz val="11"/>
        <color theme="1"/>
        <rFont val="Calibri"/>
        <family val="2"/>
        <scheme val="minor"/>
      </rPr>
      <t>NOT</t>
    </r>
    <r>
      <rPr>
        <sz val="11"/>
        <color theme="1"/>
        <rFont val="Calibri"/>
        <family val="2"/>
        <scheme val="minor"/>
      </rPr>
      <t xml:space="preserve"> a natural gas furnace with an original AFUE of </t>
    </r>
    <r>
      <rPr>
        <u/>
        <sz val="11"/>
        <color theme="1"/>
        <rFont val="Calibri"/>
        <family val="2"/>
        <scheme val="minor"/>
      </rPr>
      <t>&gt;</t>
    </r>
    <r>
      <rPr>
        <sz val="11"/>
        <color theme="1"/>
        <rFont val="Calibri"/>
        <family val="2"/>
        <scheme val="minor"/>
      </rPr>
      <t xml:space="preserve"> 90%</t>
    </r>
  </si>
  <si>
    <r>
      <t xml:space="preserve">The primary heating system is </t>
    </r>
    <r>
      <rPr>
        <b/>
        <u/>
        <sz val="11"/>
        <color theme="1"/>
        <rFont val="Calibri"/>
        <family val="2"/>
        <scheme val="minor"/>
      </rPr>
      <t>NOT</t>
    </r>
    <r>
      <rPr>
        <sz val="11"/>
        <color theme="1"/>
        <rFont val="Calibri"/>
        <family val="2"/>
        <scheme val="minor"/>
      </rPr>
      <t xml:space="preserve"> a natural gas furnace with an original AFUE of</t>
    </r>
    <r>
      <rPr>
        <u/>
        <sz val="11"/>
        <color theme="1"/>
        <rFont val="Calibri"/>
        <family val="2"/>
        <scheme val="minor"/>
      </rPr>
      <t xml:space="preserve"> &gt;</t>
    </r>
    <r>
      <rPr>
        <sz val="11"/>
        <color theme="1"/>
        <rFont val="Calibri"/>
        <family val="2"/>
        <scheme val="minor"/>
      </rPr>
      <t xml:space="preserve"> 90%</t>
    </r>
  </si>
  <si>
    <r>
      <t xml:space="preserve">The primary heating system is </t>
    </r>
    <r>
      <rPr>
        <b/>
        <u/>
        <sz val="11"/>
        <color theme="1"/>
        <rFont val="Calibri"/>
        <family val="2"/>
        <scheme val="minor"/>
      </rPr>
      <t>NOT</t>
    </r>
    <r>
      <rPr>
        <sz val="11"/>
        <color theme="1"/>
        <rFont val="Calibri"/>
        <family val="2"/>
        <scheme val="minor"/>
      </rPr>
      <t xml:space="preserve"> a natural gas furnace originally rated for </t>
    </r>
    <r>
      <rPr>
        <u/>
        <sz val="11"/>
        <color theme="1"/>
        <rFont val="Calibri"/>
        <family val="2"/>
        <scheme val="minor"/>
      </rPr>
      <t>&gt;</t>
    </r>
    <r>
      <rPr>
        <sz val="11"/>
        <color theme="1"/>
        <rFont val="Calibri"/>
        <family val="2"/>
        <scheme val="minor"/>
      </rPr>
      <t>80% AFUE.</t>
    </r>
  </si>
  <si>
    <t xml:space="preserve">5.-Mandatory-Ceiling Ins. </t>
  </si>
  <si>
    <t xml:space="preserve">6. Mandatory -Window R. </t>
  </si>
  <si>
    <t xml:space="preserve">6. Optional -Window R. </t>
  </si>
  <si>
    <t>7.-Optional:-Low.C.  Measures</t>
  </si>
  <si>
    <r>
      <rPr>
        <b/>
        <i/>
        <u/>
        <sz val="11"/>
        <color theme="1"/>
        <rFont val="Calibri"/>
        <family val="2"/>
        <scheme val="minor"/>
      </rPr>
      <t>$250</t>
    </r>
    <r>
      <rPr>
        <b/>
        <i/>
        <sz val="11"/>
        <color theme="1"/>
        <rFont val="Calibri"/>
        <family val="2"/>
        <scheme val="minor"/>
      </rPr>
      <t xml:space="preserve"> per home DOE WAP funds cap </t>
    </r>
  </si>
  <si>
    <t xml:space="preserve">9.-Optional Primary HVAC System Replacements  </t>
  </si>
  <si>
    <t xml:space="preserve">iI) </t>
  </si>
  <si>
    <t xml:space="preserve">If the home has any other existing combination of heating/cooling systems other than as described above, then an energy model may be run that assumes items 1-5 have been completed and determine if an alternative heating/cooling system replacement is cost for this specific home. </t>
  </si>
  <si>
    <r>
      <t xml:space="preserve">Optional only for home with </t>
    </r>
    <r>
      <rPr>
        <b/>
        <i/>
        <u/>
        <sz val="11"/>
        <color theme="1"/>
        <rFont val="Calibri"/>
        <family val="2"/>
        <scheme val="minor"/>
      </rPr>
      <t>propane</t>
    </r>
    <r>
      <rPr>
        <b/>
        <i/>
        <sz val="11"/>
        <color theme="1"/>
        <rFont val="Calibri"/>
        <family val="2"/>
        <scheme val="minor"/>
      </rPr>
      <t xml:space="preserve"> or </t>
    </r>
    <r>
      <rPr>
        <b/>
        <i/>
        <u/>
        <sz val="11"/>
        <color theme="1"/>
        <rFont val="Calibri"/>
        <family val="2"/>
        <scheme val="minor"/>
      </rPr>
      <t>oil-fired</t>
    </r>
    <r>
      <rPr>
        <b/>
        <i/>
        <sz val="11"/>
        <color theme="1"/>
        <rFont val="Calibri"/>
        <family val="2"/>
        <scheme val="minor"/>
      </rPr>
      <t xml:space="preserve"> primary heat only. </t>
    </r>
  </si>
  <si>
    <t xml:space="preserve">If the home has any other existing combination of heating/cooling systems other than as described above, then an energy model may be run that assumes items 1-6 have been completed and determine if an alternative heating/cooling system replacement is cost for this specific home. </t>
  </si>
  <si>
    <t xml:space="preserve">Incidental Repair Measure (IRM) costs will not exceed 10% of the projects total ECM package. </t>
  </si>
  <si>
    <t xml:space="preserve">Air Sealing- Seal the primary pressure boundary surfaces at all the following locations: attic top-plates; attic ceiling, exterior wall, and floor penetrations, and holes; sill box to floor intersection if on unconditioned crawlspace or basement, or entire sill box area if conditioned foundation. </t>
  </si>
  <si>
    <t>8.-Optional:-Low C. Measures</t>
  </si>
  <si>
    <r>
      <t xml:space="preserve">Replace up to (1) refrigerator per home, with a label rating of less than 400kWh/yr and maximum installed cost of </t>
    </r>
    <r>
      <rPr>
        <b/>
        <i/>
        <u/>
        <sz val="11"/>
        <color theme="1"/>
        <rFont val="Calibri"/>
        <family val="2"/>
        <scheme val="minor"/>
      </rPr>
      <t xml:space="preserve">$850 </t>
    </r>
    <r>
      <rPr>
        <b/>
        <i/>
        <sz val="11"/>
        <color theme="1"/>
        <rFont val="Calibri"/>
        <family val="2"/>
        <scheme val="minor"/>
      </rPr>
      <t xml:space="preserve">per unit when the existing refrigerator:  </t>
    </r>
  </si>
  <si>
    <t xml:space="preserve">v) </t>
  </si>
  <si>
    <t xml:space="preserve">If the building has any other existing combination of heating/cooling systems other than as described above, then an energy model may be run in compliance with the Grantee's DOE-approved audit process which assumes items 1-8 have been completed and determine if an alternative heating/cooling system replacement is cost effective for this specific building. </t>
  </si>
  <si>
    <t xml:space="preserve">Floor Insulation- insulate all uninsulated floors over unconditioned foundations to R-30 or to full joist capacity if less. Must include complete ground moisture barrier over any exposed dirt. </t>
  </si>
  <si>
    <r>
      <t xml:space="preserve">Faucet aerators ( </t>
    </r>
    <r>
      <rPr>
        <i/>
        <u/>
        <sz val="11"/>
        <color theme="1"/>
        <rFont val="Calibri"/>
        <family val="2"/>
        <scheme val="minor"/>
      </rPr>
      <t xml:space="preserve">&lt; </t>
    </r>
    <r>
      <rPr>
        <i/>
        <sz val="11"/>
        <color theme="1"/>
        <rFont val="Calibri"/>
        <family val="2"/>
        <scheme val="minor"/>
      </rPr>
      <t xml:space="preserve">2.2 GPM) - </t>
    </r>
  </si>
  <si>
    <r>
      <t xml:space="preserve">Showerhead ( </t>
    </r>
    <r>
      <rPr>
        <i/>
        <u/>
        <sz val="11"/>
        <color theme="1"/>
        <rFont val="Calibri"/>
        <family val="2"/>
        <scheme val="minor"/>
      </rPr>
      <t xml:space="preserve">&lt; </t>
    </r>
    <r>
      <rPr>
        <i/>
        <sz val="11"/>
        <color theme="1"/>
        <rFont val="Calibri"/>
        <family val="2"/>
        <scheme val="minor"/>
      </rPr>
      <t xml:space="preserve">2.5 GPM) - </t>
    </r>
  </si>
  <si>
    <r>
      <t xml:space="preserve">i. </t>
    </r>
    <r>
      <rPr>
        <b/>
        <i/>
        <u/>
        <sz val="11"/>
        <color theme="1"/>
        <rFont val="Calibri"/>
        <family val="2"/>
        <scheme val="minor"/>
      </rPr>
      <t>Mandatory</t>
    </r>
    <r>
      <rPr>
        <i/>
        <sz val="11"/>
        <color theme="1"/>
        <rFont val="Calibri"/>
        <family val="2"/>
        <scheme val="minor"/>
      </rPr>
      <t xml:space="preserve">: insulate all accessible attics to R-38 or to capacity if less. </t>
    </r>
  </si>
  <si>
    <r>
      <t xml:space="preserve">i. </t>
    </r>
    <r>
      <rPr>
        <b/>
        <i/>
        <u/>
        <sz val="11"/>
        <color theme="1"/>
        <rFont val="Calibri"/>
        <family val="2"/>
        <scheme val="minor"/>
      </rPr>
      <t>Mandatory</t>
    </r>
    <r>
      <rPr>
        <i/>
        <sz val="11"/>
        <color theme="1"/>
        <rFont val="Calibri"/>
        <family val="2"/>
        <scheme val="minor"/>
      </rPr>
      <t xml:space="preserve">: insulate all attic flats (collar beam &amp; outer ceiling joists) to R-38 or to capacity if less. </t>
    </r>
  </si>
  <si>
    <r>
      <t xml:space="preserve">ii. </t>
    </r>
    <r>
      <rPr>
        <b/>
        <i/>
        <u/>
        <sz val="11"/>
        <color theme="1"/>
        <rFont val="Calibri"/>
        <family val="2"/>
        <scheme val="minor"/>
      </rPr>
      <t>Mandatory</t>
    </r>
    <r>
      <rPr>
        <i/>
        <sz val="11"/>
        <color theme="1"/>
        <rFont val="Calibri"/>
        <family val="2"/>
        <scheme val="minor"/>
      </rPr>
      <t xml:space="preserve">: Insulate all uninsulated attic enclosed roof rafter slopes to maximum capacity possible.  </t>
    </r>
  </si>
  <si>
    <r>
      <t xml:space="preserve">iii. </t>
    </r>
    <r>
      <rPr>
        <b/>
        <i/>
        <u/>
        <sz val="11"/>
        <color theme="1"/>
        <rFont val="Calibri"/>
        <family val="2"/>
        <scheme val="minor"/>
      </rPr>
      <t>Mandatory</t>
    </r>
    <r>
      <rPr>
        <i/>
        <sz val="11"/>
        <color theme="1"/>
        <rFont val="Calibri"/>
        <family val="2"/>
        <scheme val="minor"/>
      </rPr>
      <t xml:space="preserve">: Insulate all uninsulated knee walls to R-15 or to capacity, whichever is greater.   </t>
    </r>
  </si>
  <si>
    <r>
      <rPr>
        <i/>
        <sz val="11"/>
        <rFont val="Calibri"/>
        <family val="2"/>
        <scheme val="minor"/>
      </rPr>
      <t>Optional</t>
    </r>
    <r>
      <rPr>
        <i/>
        <sz val="11"/>
        <color theme="1"/>
        <rFont val="Calibri"/>
        <family val="2"/>
        <scheme val="minor"/>
      </rPr>
      <t xml:space="preserve">:- Insulate any partially insulated exterior wall cavities (e.g., 3.5" cavity with 2" of existing batt) using dense-pack insulation. </t>
    </r>
  </si>
  <si>
    <r>
      <t xml:space="preserve">i. </t>
    </r>
    <r>
      <rPr>
        <b/>
        <i/>
        <u/>
        <sz val="11"/>
        <color theme="1"/>
        <rFont val="Calibri"/>
        <family val="2"/>
        <scheme val="minor"/>
      </rPr>
      <t>Mandatory</t>
    </r>
    <r>
      <rPr>
        <i/>
        <sz val="11"/>
        <color theme="1"/>
        <rFont val="Calibri"/>
        <family val="2"/>
        <scheme val="minor"/>
      </rPr>
      <t xml:space="preserve">: insulate all accessible attics to R-49 or to capacity if less. </t>
    </r>
  </si>
  <si>
    <r>
      <t xml:space="preserve">i. </t>
    </r>
    <r>
      <rPr>
        <b/>
        <i/>
        <u/>
        <sz val="11"/>
        <color theme="1"/>
        <rFont val="Calibri"/>
        <family val="2"/>
        <scheme val="minor"/>
      </rPr>
      <t>Mandatory</t>
    </r>
    <r>
      <rPr>
        <i/>
        <sz val="11"/>
        <color theme="1"/>
        <rFont val="Calibri"/>
        <family val="2"/>
        <scheme val="minor"/>
      </rPr>
      <t xml:space="preserve">: insulate all attic flats (collar beam &amp; outer ceiling joists) to R-49 or to capacity if less. </t>
    </r>
  </si>
  <si>
    <t xml:space="preserve">11.- Optional- Light Emitting Diode (LED) </t>
  </si>
  <si>
    <t xml:space="preserve">12.-Optional Primary HVAC System Replacements  </t>
  </si>
  <si>
    <t xml:space="preserve">Install lighting replacement of all existing screw-based incandescent, halogen, or compact fluorescent lighting used for a minimum of one hour per day. </t>
  </si>
  <si>
    <t xml:space="preserve">Seal all accessible ducts located outside the thermal boundary. </t>
  </si>
  <si>
    <r>
      <rPr>
        <b/>
        <i/>
        <sz val="11"/>
        <color theme="10"/>
        <rFont val="Calibri"/>
        <family val="2"/>
        <scheme val="minor"/>
      </rPr>
      <t xml:space="preserve">            </t>
    </r>
    <r>
      <rPr>
        <b/>
        <i/>
        <u/>
        <sz val="11"/>
        <color theme="10"/>
        <rFont val="Calibri"/>
        <family val="2"/>
        <scheme val="minor"/>
      </rPr>
      <t xml:space="preserve">○ Attic Floors- Unconditioned Attic SWS </t>
    </r>
  </si>
  <si>
    <r>
      <rPr>
        <sz val="11"/>
        <color theme="10"/>
        <rFont val="Calibri"/>
        <family val="2"/>
        <scheme val="minor"/>
      </rPr>
      <t xml:space="preserve">           </t>
    </r>
    <r>
      <rPr>
        <b/>
        <i/>
        <u/>
        <sz val="11"/>
        <color theme="10"/>
        <rFont val="Calibri"/>
        <family val="2"/>
        <scheme val="minor"/>
      </rPr>
      <t xml:space="preserve"> ○ Attic Floors- Unconditioned Attic SWS </t>
    </r>
  </si>
  <si>
    <t xml:space="preserve">Finished Attic / Knee wall Attic / Bonus Room </t>
  </si>
  <si>
    <r>
      <rPr>
        <b/>
        <i/>
        <sz val="11"/>
        <color theme="10"/>
        <rFont val="Calibri"/>
        <family val="2"/>
        <scheme val="minor"/>
      </rPr>
      <t xml:space="preserve">           </t>
    </r>
    <r>
      <rPr>
        <sz val="11"/>
        <color theme="10"/>
        <rFont val="Calibri"/>
        <family val="2"/>
        <scheme val="minor"/>
      </rPr>
      <t xml:space="preserve"> </t>
    </r>
    <r>
      <rPr>
        <b/>
        <i/>
        <u/>
        <sz val="11"/>
        <color theme="10"/>
        <rFont val="Calibri"/>
        <family val="2"/>
        <scheme val="minor"/>
      </rPr>
      <t xml:space="preserve">○ Attic Floors- Unconditioned Attic SWS </t>
    </r>
  </si>
  <si>
    <r>
      <t xml:space="preserve">Replace up to (1) refrigerator per home, with a label rating of less than 400kWh/yr. and maximum installed cost of </t>
    </r>
    <r>
      <rPr>
        <b/>
        <i/>
        <u/>
        <sz val="11"/>
        <color theme="1"/>
        <rFont val="Calibri"/>
        <family val="2"/>
        <scheme val="minor"/>
      </rPr>
      <t>$850</t>
    </r>
    <r>
      <rPr>
        <b/>
        <i/>
        <sz val="11"/>
        <color theme="1"/>
        <rFont val="Calibri"/>
        <family val="2"/>
        <scheme val="minor"/>
      </rPr>
      <t xml:space="preserve"> per unit when the existing refrigerator:  </t>
    </r>
  </si>
  <si>
    <t xml:space="preserve">Uses &gt;1000 kWh/yr. based upon energy use metering or industry accepted resource. </t>
  </si>
  <si>
    <t xml:space="preserve">Air Sealing- seal the exterior pressure boundary surfaces at all the following locations: attic top-plates (if accessible); all penetrations and holes through the ceiling, exterior walls, and floor. </t>
  </si>
  <si>
    <t xml:space="preserve">Seal all accessible ducts. At a minimum, seal all end caps, crossovers, duct boot connections, holes or penetrations, and furnace connections. </t>
  </si>
  <si>
    <t xml:space="preserve">○ Attic Floors- Unconditioned Attic SWS </t>
  </si>
  <si>
    <t xml:space="preserve">ii) </t>
  </si>
  <si>
    <r>
      <rPr>
        <b/>
        <sz val="11"/>
        <color theme="1"/>
        <rFont val="Calibri"/>
        <family val="2"/>
        <scheme val="minor"/>
      </rPr>
      <t>Contributory Item:</t>
    </r>
    <r>
      <rPr>
        <sz val="11"/>
        <color theme="1"/>
        <rFont val="Calibri"/>
        <family val="2"/>
        <scheme val="minor"/>
      </rPr>
      <t xml:space="preserve"> Items required by current WAP Regulations, current adopted versions of NREL Standard Work Specifications ("SWS"), or State of Texas adopted International Residential Code ("IRC") to achieve a final product in a typical installation. Contributory items must be necessary to complete the proper installation and ensure proper performance of the ECM. </t>
    </r>
  </si>
  <si>
    <t xml:space="preserve">ii.   Units eight (8) years old or more can be replaced without metering or further justification, as long as manufactured year is documented.  </t>
  </si>
  <si>
    <t xml:space="preserve">Replace up to (1) refrigerator per home, with a label rating of less than 400kWh/yr. and maximum installed cost of $850 per unit when the existing refrigerator:  </t>
  </si>
  <si>
    <r>
      <t>ii.</t>
    </r>
    <r>
      <rPr>
        <b/>
        <i/>
        <u/>
        <sz val="11"/>
        <color theme="1"/>
        <rFont val="Calibri"/>
        <family val="2"/>
        <scheme val="minor"/>
      </rPr>
      <t xml:space="preserve"> Mandatory</t>
    </r>
    <r>
      <rPr>
        <i/>
        <sz val="11"/>
        <color theme="1"/>
        <rFont val="Calibri"/>
        <family val="2"/>
        <scheme val="minor"/>
      </rPr>
      <t xml:space="preserve">: insulate all uninsulated enclosed attics to capacity (e.g., floored or cathedral). </t>
    </r>
  </si>
  <si>
    <t xml:space="preserve">Replace existing ducted electric resistance forced-air furnace and air conditioning combination with a heat pump of minimum 15.2/SEER2 &amp; 7.8/HSPF2 which must include an EC air handler motor and programmable thermostat (SWS 5.0101.1 ; SWS 5.0101.1).  </t>
  </si>
  <si>
    <t xml:space="preserve">Ceiling insulation (both flat and vaulted ceilings)- fill ceiling to R-38 or to capacity, whichever is less, with blown insulation. </t>
  </si>
  <si>
    <t xml:space="preserve">Replace existing combination of non-ducted fixed electric resistance heat (e.g., electric baseboard, and PTAC units), and non-ducted air conditioning (i.e., window or room A/C, including PTAC) with a minimum of 19/SEER2 &amp; 10/HSPF2 mini-split heat pump system which must include a programmable thermostat (SWS 5.0108.3; SWS 5.0101.1). </t>
  </si>
  <si>
    <t>Replace existing combination of non-ducted fixed electric resistance heat (e.g., electric baseboard, and PTAC units), and non-ducted air conditioning (i.e., window or room A/C, including PTAC) with a minimum of 19/SEER2 &amp; 10/HSPF2 mini-split heat pump system which must include a programmable thermostat (SWS 5.0108.3; SWS 5.0101.1)</t>
  </si>
  <si>
    <t xml:space="preserve">Replace existing ducted electric resistance forced-air furnace and air conditioning combination with a heat pump of minimum 15.2/SEER2 &amp; 7.8/HSPF2 which must include an EC air handler motor and programmable thermostat (SWS 5.0108.3; SWS 5.0101.1).  </t>
  </si>
  <si>
    <t xml:space="preserve">Replace existing ducted electric resistance forced-air furnace and air conditioning combination with a heat pump of minimum 15.2/SEER2 &amp; 8.1/HSPF2 which must include an EC air handler motor and programmable thermostat (SWS 5.0108.1; SWS 5.0101.1) </t>
  </si>
  <si>
    <t xml:space="preserve">Replace existing ducted heat pump system that is manufactured before 2006 with a mininum 15.2/SEER2 &amp; 8.1 HSPF2 heat pump which must include an EC air handler motor and programmable thermostat (SWS 5.0108.1; SWS 5.0101.1). </t>
  </si>
  <si>
    <t>Single Family Site-Built Priority List Checklist- Region 2 (MODERATE)</t>
  </si>
  <si>
    <t xml:space="preserve">Manufactured Homes Priority List Checklist- Region 2 (MODERATE) </t>
  </si>
  <si>
    <t>Low-Rise Multifamily Priority List Checklist- Region 2 (MODERATE)</t>
  </si>
  <si>
    <r>
      <t>b.    </t>
    </r>
    <r>
      <rPr>
        <sz val="11"/>
        <rFont val="Calibri"/>
        <family val="2"/>
        <scheme val="minor"/>
      </rPr>
      <t xml:space="preserve">Prior to replacement, Subrecipient must receive written Dept. approval. If prior </t>
    </r>
  </si>
  <si>
    <t xml:space="preserve">Replace existing ducted heat pump system that is manufactured before 2006 with a mininum 15.2/SEER &amp; 7.8 HSPF2 heat pump which must include an EC air handler motor and programmable thermostat (SWS 5.0108.1; SWS 5.0101.1) </t>
  </si>
  <si>
    <t xml:space="preserve">Replace existing ducted electric resistance forced-air furnace and air conditioning combination with a heat pump of minimum 15.2/SEER2 &amp; 8.1/HSPF2 which must include an EC air handler motor and programmable thermostat (SWS 5.0108.1; SWS 5.0101.1). </t>
  </si>
  <si>
    <r>
      <t>BLOWER DOOR / DUCT BLASTER DATA SHEET</t>
    </r>
    <r>
      <rPr>
        <sz val="10"/>
        <rFont val="Calibri"/>
        <family val="2"/>
        <scheme val="minor"/>
      </rPr>
      <t xml:space="preserve"> (October 2023)</t>
    </r>
  </si>
  <si>
    <t xml:space="preserve">Effective for Program Year 2024 LIHEAP Contracts </t>
  </si>
  <si>
    <t>https://www.tdhca.texas.gov/sites/default/files/community-affairs/wap/docs/23-WAP-Health&amp;Safety.pdf</t>
  </si>
  <si>
    <r>
      <t>b.</t>
    </r>
    <r>
      <rPr>
        <sz val="11"/>
        <rFont val="Calibri"/>
        <family val="2"/>
        <scheme val="minor"/>
      </rPr>
      <t>    All costs (labor and materials) must be detailed on the Building Weatherization Report (BWR).</t>
    </r>
  </si>
  <si>
    <r>
      <t xml:space="preserve">                   c.</t>
    </r>
    <r>
      <rPr>
        <sz val="11"/>
        <rFont val="Calibri"/>
        <family val="2"/>
        <scheme val="minor"/>
      </rPr>
      <t>    Complete current Blower Door Data Sheet as instructed.</t>
    </r>
  </si>
  <si>
    <r>
      <t>d.</t>
    </r>
    <r>
      <rPr>
        <sz val="11"/>
        <rFont val="Calibri"/>
        <family val="2"/>
        <scheme val="minor"/>
      </rPr>
      <t xml:space="preserve">    At Subrecipient Final Inspection, MUST MEET or EXCEED the Blower Door Target as defined by </t>
    </r>
  </si>
  <si>
    <t xml:space="preserve">       TDCHA WAP Air Infiltration and Duct Sealing Target Policy. </t>
  </si>
  <si>
    <r>
      <t>b.</t>
    </r>
    <r>
      <rPr>
        <sz val="11"/>
        <rFont val="Calibri"/>
        <family val="2"/>
        <scheme val="minor"/>
      </rPr>
      <t>    All return ducts to be sealed regardless of location.</t>
    </r>
  </si>
  <si>
    <r>
      <t>c.</t>
    </r>
    <r>
      <rPr>
        <sz val="11"/>
        <rFont val="Calibri"/>
        <family val="2"/>
        <scheme val="minor"/>
      </rPr>
      <t>    All supply ducts to be sealed when in unconditioned space.</t>
    </r>
  </si>
  <si>
    <t xml:space="preserve">       Outside) as defined by TDCHA WAP Air infiltration and Duct Sealing Target Policy</t>
  </si>
  <si>
    <r>
      <t>d.</t>
    </r>
    <r>
      <rPr>
        <sz val="11"/>
        <rFont val="Calibri"/>
        <family val="2"/>
        <scheme val="minor"/>
      </rPr>
      <t xml:space="preserve">    At Subrecipient Final Inspection, MUST MEET or EXCEED Duct Blaster Target (With Reference to </t>
    </r>
  </si>
  <si>
    <r>
      <t>6.</t>
    </r>
    <r>
      <rPr>
        <b/>
        <sz val="10"/>
        <rFont val="Calibri"/>
        <family val="2"/>
        <scheme val="minor"/>
      </rPr>
      <t>   Floor Insulation</t>
    </r>
  </si>
  <si>
    <r>
      <t>5.</t>
    </r>
    <r>
      <rPr>
        <b/>
        <sz val="10"/>
        <rFont val="Calibri"/>
        <family val="2"/>
        <scheme val="minor"/>
      </rPr>
      <t>   Wall Insulation</t>
    </r>
  </si>
  <si>
    <r>
      <t>3.</t>
    </r>
    <r>
      <rPr>
        <b/>
        <sz val="10"/>
        <rFont val="Calibri"/>
        <family val="2"/>
        <scheme val="minor"/>
      </rPr>
      <t>   Duct Sealing</t>
    </r>
  </si>
  <si>
    <r>
      <t>a.    </t>
    </r>
    <r>
      <rPr>
        <sz val="11"/>
        <rFont val="Calibri"/>
        <family val="2"/>
        <scheme val="minor"/>
      </rPr>
      <t>If existing insulation is assessed below local code requirement, must insulate to meet current code</t>
    </r>
  </si>
  <si>
    <t xml:space="preserve">       or to maximum capacity </t>
  </si>
  <si>
    <r>
      <t>b.</t>
    </r>
    <r>
      <rPr>
        <sz val="11"/>
        <rFont val="Calibri"/>
        <family val="2"/>
        <scheme val="minor"/>
      </rPr>
      <t>    Block all heat sources &amp; attic hatches.</t>
    </r>
  </si>
  <si>
    <r>
      <t>c.</t>
    </r>
    <r>
      <rPr>
        <sz val="11"/>
        <rFont val="Calibri"/>
        <family val="2"/>
        <scheme val="minor"/>
      </rPr>
      <t>    If no insulation is added but ventilation needed, install ventilation under H&amp;S.</t>
    </r>
  </si>
  <si>
    <r>
      <t>a.</t>
    </r>
    <r>
      <rPr>
        <sz val="11"/>
        <rFont val="Calibri"/>
        <family val="2"/>
        <scheme val="minor"/>
      </rPr>
      <t>    If addressed, must follow current code.</t>
    </r>
  </si>
  <si>
    <r>
      <t>a.</t>
    </r>
    <r>
      <rPr>
        <sz val="11"/>
        <rFont val="Calibri"/>
        <family val="2"/>
        <scheme val="minor"/>
      </rPr>
      <t>    Check all exterior walls for existing insulation levels.</t>
    </r>
  </si>
  <si>
    <r>
      <t>b.</t>
    </r>
    <r>
      <rPr>
        <sz val="11"/>
        <rFont val="Calibri"/>
        <family val="2"/>
        <scheme val="minor"/>
      </rPr>
      <t>    Vapor barrier always required.</t>
    </r>
  </si>
  <si>
    <t>•  Refrigerator</t>
  </si>
  <si>
    <t xml:space="preserve">      year is documented. </t>
  </si>
  <si>
    <r>
      <t>c.</t>
    </r>
    <r>
      <rPr>
        <sz val="11"/>
        <rFont val="Calibri"/>
        <family val="2"/>
        <scheme val="minor"/>
      </rPr>
      <t>    Follow OSHA accessibility standards.</t>
    </r>
  </si>
  <si>
    <t xml:space="preserve">c.   Replaced units must be de-manufactured properly, materials must be recycled and refrigerant properly  </t>
  </si>
  <si>
    <t xml:space="preserve">      disposed of in accordance with EPA regulations.</t>
  </si>
  <si>
    <t>• Smart Thermostat</t>
  </si>
  <si>
    <t>a.       Install only after consultation/training with client.</t>
  </si>
  <si>
    <r>
      <t>a.</t>
    </r>
    <r>
      <rPr>
        <sz val="11"/>
        <rFont val="Calibri"/>
        <family val="2"/>
        <scheme val="minor"/>
      </rPr>
      <t>    Water Savers - aerators and low flow showerheads.</t>
    </r>
  </si>
  <si>
    <r>
      <t>b.</t>
    </r>
    <r>
      <rPr>
        <sz val="11"/>
        <rFont val="Calibri"/>
        <family val="2"/>
        <scheme val="minor"/>
      </rPr>
      <t>    Water heater tank/pipe insulation.</t>
    </r>
  </si>
  <si>
    <r>
      <t>c.</t>
    </r>
    <r>
      <rPr>
        <sz val="11"/>
        <rFont val="Calibri"/>
        <family val="2"/>
        <scheme val="minor"/>
      </rPr>
      <t xml:space="preserve">     LED lighting replacement of all existing screw-based incandescent, halogen, or CFL used for a minimum </t>
    </r>
  </si>
  <si>
    <t xml:space="preserve">        of one hour per day. </t>
  </si>
  <si>
    <r>
      <t>a.</t>
    </r>
    <r>
      <rPr>
        <sz val="11"/>
        <rFont val="Calibri"/>
        <family val="2"/>
        <scheme val="minor"/>
      </rPr>
      <t>       Install in the following order:</t>
    </r>
  </si>
  <si>
    <r>
      <t>b.</t>
    </r>
    <r>
      <rPr>
        <sz val="11"/>
        <rFont val="Calibri"/>
        <family val="2"/>
        <scheme val="minor"/>
      </rPr>
      <t xml:space="preserve">       If the windows are covered by any permanent shading structure, then solar screens/window film </t>
    </r>
  </si>
  <si>
    <t xml:space="preserve">          cannot be installed on that window. </t>
  </si>
  <si>
    <r>
      <t xml:space="preserve">              </t>
    </r>
    <r>
      <rPr>
        <sz val="11"/>
        <rFont val="Calibri"/>
        <family val="2"/>
        <scheme val="minor"/>
      </rPr>
      <t>i.   West, South, East, then North side of house.</t>
    </r>
  </si>
  <si>
    <r>
      <t>a.</t>
    </r>
    <r>
      <rPr>
        <sz val="11"/>
        <rFont val="Calibri"/>
        <family val="2"/>
        <scheme val="minor"/>
      </rPr>
      <t xml:space="preserve">    Maximum expenditure allowed is Five Hundred and No/100 Dollars ($500.00) </t>
    </r>
  </si>
  <si>
    <r>
      <t>b.</t>
    </r>
    <r>
      <rPr>
        <sz val="11"/>
        <rFont val="Calibri"/>
        <family val="2"/>
        <scheme val="minor"/>
      </rPr>
      <t>    Must be related to weatherization measure.</t>
    </r>
  </si>
  <si>
    <r>
      <t>c.</t>
    </r>
    <r>
      <rPr>
        <sz val="11"/>
        <rFont val="Calibri"/>
        <family val="2"/>
        <scheme val="minor"/>
      </rPr>
      <t>    Materials include: lumber, shingles, flashing, siding, drywall, masonry supplies, Minor window and door</t>
    </r>
  </si>
  <si>
    <t xml:space="preserve">       repair, gutters, downspouts, paint, stains, and sealants. </t>
  </si>
  <si>
    <r>
      <t xml:space="preserve">d.    </t>
    </r>
    <r>
      <rPr>
        <sz val="11"/>
        <rFont val="Calibri"/>
        <family val="2"/>
        <scheme val="minor"/>
      </rPr>
      <t xml:space="preserve">Regarding mobile homes, could include mobile home skirting and overhangs to protect mobile </t>
    </r>
  </si>
  <si>
    <t xml:space="preserve">        home doors. </t>
  </si>
  <si>
    <r>
      <t>e.</t>
    </r>
    <r>
      <rPr>
        <sz val="11"/>
        <rFont val="Calibri"/>
        <family val="2"/>
        <scheme val="minor"/>
      </rPr>
      <t xml:space="preserve">    Could also include carpentry work to protect water heaters located outside to protect DHW from </t>
    </r>
  </si>
  <si>
    <t xml:space="preserve">        weather elements. </t>
  </si>
  <si>
    <r>
      <t>f.</t>
    </r>
    <r>
      <rPr>
        <sz val="11"/>
        <rFont val="Calibri"/>
        <family val="2"/>
        <scheme val="minor"/>
      </rPr>
      <t>     Could include roof, wall, and floor repair; excluding leveling.</t>
    </r>
  </si>
  <si>
    <r>
      <t>g.</t>
    </r>
    <r>
      <rPr>
        <sz val="11"/>
        <rFont val="Calibri"/>
        <family val="2"/>
        <scheme val="minor"/>
      </rPr>
      <t>     Repair of "essential wiring"</t>
    </r>
  </si>
  <si>
    <t xml:space="preserve">i.   Essential wiring defined as any wiring going directly to an appliance that is  </t>
  </si>
  <si>
    <t xml:space="preserve">      by the WX program.</t>
  </si>
  <si>
    <t xml:space="preserve">       of the assessment.</t>
  </si>
  <si>
    <t xml:space="preserve">       downgraded AFUE of (68%) or less should be replaced with Energy Star rated AFUE   </t>
  </si>
  <si>
    <t xml:space="preserve">       equipment.</t>
  </si>
  <si>
    <t>v.    Replace existing ducted electric resistance forced-air furnace and air conditioning</t>
  </si>
  <si>
    <t xml:space="preserve">       combination with a heat pump.</t>
  </si>
  <si>
    <t xml:space="preserve">2.    The components must have a valid AHRI rating. </t>
  </si>
  <si>
    <r>
      <t>1.</t>
    </r>
    <r>
      <rPr>
        <sz val="11"/>
        <rFont val="Calibri"/>
        <family val="2"/>
        <scheme val="minor"/>
      </rPr>
      <t xml:space="preserve">    If Energy Star equipment is unavailable, must meet 2023 minimum </t>
    </r>
  </si>
  <si>
    <t xml:space="preserve">       efficiency-standard requirements. </t>
  </si>
  <si>
    <r>
      <t>d.</t>
    </r>
    <r>
      <rPr>
        <sz val="11"/>
        <rFont val="Calibri"/>
        <family val="2"/>
        <scheme val="minor"/>
      </rPr>
      <t>    Replacement of window air conditioners.</t>
    </r>
  </si>
  <si>
    <t xml:space="preserve">i.     No replacement of window air-conditioners if a central system is replaced or repaired to </t>
  </si>
  <si>
    <t xml:space="preserve">       working order. </t>
  </si>
  <si>
    <t xml:space="preserve">ii.    Replacement must be justified by LIHEAP WAP AC Replacement Tool or units eight (8) years </t>
  </si>
  <si>
    <t xml:space="preserve">       old or more can be replaced without metering or further justification, as long as manufactured  </t>
  </si>
  <si>
    <t xml:space="preserve">       year is documented.</t>
  </si>
  <si>
    <r>
      <t>e.</t>
    </r>
    <r>
      <rPr>
        <sz val="11"/>
        <rFont val="Calibri"/>
        <family val="2"/>
        <scheme val="minor"/>
      </rPr>
      <t xml:space="preserve">    Mini split replacement option. </t>
    </r>
  </si>
  <si>
    <t>i.    Replace existing combination of non-ducted electric resistance heat (e.g., electric baseboard/</t>
  </si>
  <si>
    <t xml:space="preserve">      space heater, and PTAC units), and non-ducted air conditioning (i.e., window or room A/C, </t>
  </si>
  <si>
    <t xml:space="preserve">ii.   Installation of an Energy Star, or equivalent, rated mini-split to replace of multiple room air </t>
  </si>
  <si>
    <t xml:space="preserve">      conditioners, that are justified for replacement according to criteria above, is an allowable </t>
  </si>
  <si>
    <t xml:space="preserve">      option, if, and only if, the mini-split installation is more cost effective </t>
  </si>
  <si>
    <t xml:space="preserve">      (EX: lower total cost for mini-split install vs cumulative RAC install costs). </t>
  </si>
  <si>
    <r>
      <t>a.    </t>
    </r>
    <r>
      <rPr>
        <sz val="11"/>
        <rFont val="Calibri"/>
        <family val="2"/>
        <scheme val="minor"/>
      </rPr>
      <t xml:space="preserve">Doors/windows that are structurally unsound or unable to be may be replaced. </t>
    </r>
  </si>
  <si>
    <r>
      <t>b.    </t>
    </r>
    <r>
      <rPr>
        <sz val="11"/>
        <rFont val="Calibri"/>
        <family val="2"/>
        <scheme val="minor"/>
      </rPr>
      <t>Prior to replacement, Subrecipient must receive written Department approval.</t>
    </r>
  </si>
  <si>
    <t xml:space="preserve">        If prior approval is not received, costs are disallowed. </t>
  </si>
  <si>
    <t xml:space="preserve">    </t>
  </si>
  <si>
    <t xml:space="preserve">   to support request, documentation to show all major measures are sufficiently addressed. </t>
  </si>
  <si>
    <t>Effective for Program Year 2024 LIHEAP Contracts</t>
  </si>
  <si>
    <r>
      <t>b.</t>
    </r>
    <r>
      <rPr>
        <sz val="11"/>
        <rFont val="Calibri"/>
        <family val="2"/>
        <scheme val="minor"/>
      </rPr>
      <t xml:space="preserve">  Units 15 years old or more can be replaced without metering, as long as manufactured  </t>
    </r>
  </si>
  <si>
    <t xml:space="preserve">      including PTAC) with a minimum Energy Star, or equivalent, rated mini-split heat pump system. </t>
  </si>
  <si>
    <t xml:space="preserve">i. Request for approval must include unit address, sufficient written and photo documentation </t>
  </si>
  <si>
    <t>WPN-23-6</t>
  </si>
  <si>
    <t>Rev.4/3/2024</t>
  </si>
  <si>
    <t xml:space="preserve">Effective for Program Year 2025 LIHEAP Contracts </t>
  </si>
  <si>
    <r>
      <t>a.</t>
    </r>
    <r>
      <rPr>
        <sz val="11"/>
        <rFont val="Calibri"/>
        <family val="2"/>
        <scheme val="minor"/>
      </rPr>
      <t>    Water Savers - aerators (≤2.2 GPM)and low flow showerheads (≤2.5 GPM).</t>
    </r>
  </si>
  <si>
    <r>
      <t>b.</t>
    </r>
    <r>
      <rPr>
        <sz val="11"/>
        <rFont val="Calibri"/>
        <family val="2"/>
        <scheme val="minor"/>
      </rPr>
      <t>    Water heater tank (≥R10)/pipe(≥R2.5) insulation.</t>
    </r>
  </si>
  <si>
    <t xml:space="preserve">i.     Must meet current Energy Star rating for complete system replacement. </t>
  </si>
  <si>
    <t xml:space="preserve">        criteria is met: </t>
  </si>
  <si>
    <r>
      <t>c.    </t>
    </r>
    <r>
      <rPr>
        <sz val="11"/>
        <rFont val="Calibri"/>
        <family val="2"/>
        <scheme val="minor"/>
      </rPr>
      <t xml:space="preserve">Change &amp; leave up to twelve (12) new air filters, per system. </t>
    </r>
  </si>
  <si>
    <t>Effective for Program Year 2025 LIHEAP Contracts</t>
  </si>
  <si>
    <r>
      <t>b.</t>
    </r>
    <r>
      <rPr>
        <sz val="11"/>
        <rFont val="Calibri"/>
        <family val="2"/>
        <scheme val="minor"/>
      </rPr>
      <t xml:space="preserve">  Replaced units must be de-manufactured properly, materials must be recycled and refrigerant properly disposed of in accordance with EPA regulations. </t>
    </r>
  </si>
  <si>
    <t>iv.   The replacement of heating/furnace only components of the HVAC system in cases where</t>
  </si>
  <si>
    <t xml:space="preserve">        the existing AC components do not meet the degraded SEER will be allowed if the following</t>
  </si>
  <si>
    <r>
      <t>1.</t>
    </r>
    <r>
      <rPr>
        <sz val="11"/>
        <rFont val="Calibri"/>
        <family val="2"/>
        <scheme val="minor"/>
      </rPr>
      <t xml:space="preserve">    Existing heating units with an Annual Fuel Utilization Efficiency ("AFUE") or downgraded AFUE of sixty-eight percent (68%) or less should be replaced with Energy Star rated AFUE equipment. </t>
    </r>
  </si>
  <si>
    <t xml:space="preserve">Summary of Measures </t>
  </si>
  <si>
    <t xml:space="preserve">Installed ASHRAE, CO Detector, Smoke Detector, Replaced Cook Stove, Replaced DWH, Etc. </t>
  </si>
  <si>
    <t>Total Cost(s)</t>
  </si>
  <si>
    <r>
      <t>a.</t>
    </r>
    <r>
      <rPr>
        <sz val="11"/>
        <rFont val="Calibri"/>
        <family val="2"/>
        <scheme val="minor"/>
      </rPr>
      <t xml:space="preserve">  Replacement must be within the primary living conditioned space and justified by LIHEAP WAP Refrigerator Replacement Calculator or units fifteen (15) years old or more can be replaced without metering or justification, as long as manufactured year is documented. </t>
    </r>
  </si>
  <si>
    <t xml:space="preserve">Approval Link: </t>
  </si>
  <si>
    <t>https://tdhca.wufoo.com/forms/tdhca-doorwindow-replacement-requests/</t>
  </si>
  <si>
    <t xml:space="preserve">Date: </t>
  </si>
  <si>
    <t xml:space="preserve">Signature: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</si>
</sst>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4" formatCode="_(&quot;$&quot;* #,##0.00_);_(&quot;$&quot;* \(#,##0.00\);_(&quot;$&quot;* &quot;-&quot;??_);_(@_)"/>
    <numFmt numFmtId="43" formatCode="_(* #,##0.00_);_(* \(#,##0.00\);_(* &quot;-&quot;??_);_(@_)"/>
    <numFmt numFmtId="164" formatCode="&quot;$&quot;#,##0.00"/>
    <numFmt numFmtId="165" formatCode="0.000"/>
    <numFmt numFmtId="166" formatCode="0_);\(0\)"/>
    <numFmt numFmtId="167" formatCode="0.0"/>
    <numFmt numFmtId="168" formatCode="0.0%"/>
    <numFmt numFmtId="169" formatCode="mm/dd/yy;@"/>
  </numFmts>
  <fonts count="1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i/>
      <sz val="12"/>
      <name val="Calibri"/>
      <family val="2"/>
      <scheme val="minor"/>
    </font>
    <font>
      <b/>
      <sz val="10"/>
      <name val="Calibri"/>
      <family val="2"/>
      <scheme val="minor"/>
    </font>
    <font>
      <b/>
      <sz val="12"/>
      <name val="Calibri"/>
      <family val="2"/>
      <scheme val="minor"/>
    </font>
    <font>
      <u/>
      <sz val="10"/>
      <color theme="10"/>
      <name val="Arial"/>
      <family val="2"/>
    </font>
    <font>
      <sz val="10"/>
      <color theme="0"/>
      <name val="Calibri"/>
      <family val="2"/>
      <scheme val="minor"/>
    </font>
    <font>
      <b/>
      <sz val="12"/>
      <color indexed="8"/>
      <name val="Calibri"/>
      <family val="2"/>
      <scheme val="minor"/>
    </font>
    <font>
      <sz val="10"/>
      <color indexed="10"/>
      <name val="Calibri"/>
      <family val="2"/>
      <scheme val="minor"/>
    </font>
    <font>
      <b/>
      <sz val="10"/>
      <color indexed="8"/>
      <name val="Calibri"/>
      <family val="2"/>
      <scheme val="minor"/>
    </font>
    <font>
      <b/>
      <sz val="9"/>
      <name val="Calibri"/>
      <family val="2"/>
      <scheme val="minor"/>
    </font>
    <font>
      <sz val="1"/>
      <color theme="0"/>
      <name val="Calibri"/>
      <family val="2"/>
      <scheme val="minor"/>
    </font>
    <font>
      <sz val="12"/>
      <color theme="1"/>
      <name val="Calibri"/>
      <family val="2"/>
      <scheme val="minor"/>
    </font>
    <font>
      <sz val="11"/>
      <name val="Calibri"/>
      <family val="2"/>
      <scheme val="minor"/>
    </font>
    <font>
      <b/>
      <sz val="12"/>
      <color indexed="10"/>
      <name val="Calibri"/>
      <family val="2"/>
      <scheme val="minor"/>
    </font>
    <font>
      <sz val="12"/>
      <name val="Calibri"/>
      <family val="2"/>
      <scheme val="minor"/>
    </font>
    <font>
      <sz val="10"/>
      <color rgb="FFFF0000"/>
      <name val="Calibri"/>
      <family val="2"/>
      <scheme val="minor"/>
    </font>
    <font>
      <b/>
      <i/>
      <sz val="12"/>
      <color rgb="FFFF0000"/>
      <name val="Calibri"/>
      <family val="2"/>
      <scheme val="minor"/>
    </font>
    <font>
      <u/>
      <sz val="11.5"/>
      <color theme="10"/>
      <name val="Calibri"/>
      <family val="2"/>
      <scheme val="minor"/>
    </font>
    <font>
      <sz val="11.5"/>
      <name val="Calibri"/>
      <family val="2"/>
      <scheme val="minor"/>
    </font>
    <font>
      <i/>
      <sz val="10"/>
      <name val="Calibri"/>
      <family val="2"/>
      <scheme val="minor"/>
    </font>
    <font>
      <i/>
      <u/>
      <sz val="10"/>
      <color rgb="FF0000FF"/>
      <name val="Calibri"/>
      <family val="2"/>
      <scheme val="minor"/>
    </font>
    <font>
      <sz val="10"/>
      <color theme="5"/>
      <name val="Calibri"/>
      <family val="2"/>
      <scheme val="minor"/>
    </font>
    <font>
      <b/>
      <i/>
      <sz val="10"/>
      <color rgb="FFFF0000"/>
      <name val="Calibri"/>
      <family val="2"/>
      <scheme val="minor"/>
    </font>
    <font>
      <sz val="10"/>
      <name val="Calibri"/>
      <family val="2"/>
    </font>
    <font>
      <b/>
      <sz val="14"/>
      <name val="Calibri"/>
      <family val="2"/>
      <scheme val="minor"/>
    </font>
    <font>
      <sz val="10"/>
      <color theme="1"/>
      <name val="Calibri"/>
      <family val="2"/>
      <scheme val="minor"/>
    </font>
    <font>
      <i/>
      <sz val="11"/>
      <color theme="1"/>
      <name val="Calibri"/>
      <family val="2"/>
      <scheme val="minor"/>
    </font>
    <font>
      <b/>
      <sz val="11"/>
      <name val="Calibri"/>
      <family val="2"/>
      <scheme val="minor"/>
    </font>
    <font>
      <sz val="9"/>
      <name val="Calibri"/>
      <family val="2"/>
      <scheme val="minor"/>
    </font>
    <font>
      <b/>
      <sz val="10"/>
      <name val="Calibri"/>
      <family val="2"/>
    </font>
    <font>
      <sz val="12"/>
      <color indexed="8"/>
      <name val="Calibri"/>
      <family val="2"/>
      <scheme val="minor"/>
    </font>
    <font>
      <sz val="12"/>
      <color indexed="48"/>
      <name val="Calibri"/>
      <family val="2"/>
      <scheme val="minor"/>
    </font>
    <font>
      <b/>
      <sz val="11"/>
      <color theme="9" tint="-0.249977111117893"/>
      <name val="Calibri"/>
      <family val="2"/>
      <scheme val="minor"/>
    </font>
    <font>
      <b/>
      <i/>
      <sz val="11"/>
      <color theme="1"/>
      <name val="Calibri"/>
      <family val="2"/>
      <scheme val="minor"/>
    </font>
    <font>
      <sz val="11"/>
      <color theme="9" tint="-0.249977111117893"/>
      <name val="Times New Roman"/>
      <family val="1"/>
    </font>
    <font>
      <b/>
      <i/>
      <sz val="11"/>
      <name val="Calibri"/>
      <family val="2"/>
      <scheme val="minor"/>
    </font>
    <font>
      <sz val="11"/>
      <color theme="9" tint="-0.249977111117893"/>
      <name val="Calibri"/>
      <family val="2"/>
      <scheme val="minor"/>
    </font>
    <font>
      <b/>
      <sz val="14"/>
      <color rgb="FF3333FF"/>
      <name val="Calibri"/>
      <family val="2"/>
      <scheme val="minor"/>
    </font>
    <font>
      <u/>
      <sz val="11"/>
      <color theme="10"/>
      <name val="Calibri"/>
      <family val="2"/>
      <scheme val="minor"/>
    </font>
    <font>
      <sz val="11"/>
      <color theme="10"/>
      <name val="Calibri"/>
      <family val="2"/>
      <scheme val="minor"/>
    </font>
    <font>
      <b/>
      <u/>
      <sz val="11"/>
      <color theme="1"/>
      <name val="Calibri"/>
      <family val="2"/>
      <scheme val="minor"/>
    </font>
    <font>
      <b/>
      <sz val="14"/>
      <color theme="1"/>
      <name val="Calibri"/>
      <family val="2"/>
      <scheme val="minor"/>
    </font>
    <font>
      <sz val="8"/>
      <color rgb="FFFF0000"/>
      <name val="Calibri"/>
      <family val="2"/>
      <scheme val="minor"/>
    </font>
    <font>
      <b/>
      <sz val="9"/>
      <color rgb="FFFF0000"/>
      <name val="Calibri"/>
      <family val="2"/>
      <scheme val="minor"/>
    </font>
    <font>
      <sz val="8"/>
      <name val="Calibri"/>
      <family val="2"/>
      <scheme val="minor"/>
    </font>
    <font>
      <b/>
      <sz val="10"/>
      <color rgb="FFFF0000"/>
      <name val="Calibri"/>
      <family val="2"/>
      <scheme val="minor"/>
    </font>
    <font>
      <i/>
      <sz val="9"/>
      <name val="Calibri"/>
      <family val="2"/>
      <scheme val="minor"/>
    </font>
    <font>
      <b/>
      <sz val="8"/>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sz val="16"/>
      <color rgb="FFFF0000"/>
      <name val="Calibri"/>
      <family val="2"/>
      <scheme val="minor"/>
    </font>
    <font>
      <b/>
      <sz val="16"/>
      <color rgb="FFC00000"/>
      <name val="Calibri"/>
      <family val="2"/>
      <scheme val="minor"/>
    </font>
    <font>
      <sz val="14"/>
      <name val="Calibri"/>
      <family val="2"/>
      <scheme val="minor"/>
    </font>
    <font>
      <u/>
      <sz val="16"/>
      <color rgb="FFC00000"/>
      <name val="Calibri"/>
      <family val="2"/>
      <scheme val="minor"/>
    </font>
    <font>
      <sz val="16"/>
      <color rgb="FFC00000"/>
      <name val="Calibri"/>
      <family val="2"/>
      <scheme val="minor"/>
    </font>
    <font>
      <b/>
      <sz val="14"/>
      <color rgb="FFC00000"/>
      <name val="Calibri"/>
      <family val="2"/>
      <scheme val="minor"/>
    </font>
    <font>
      <sz val="14"/>
      <color rgb="FFFF0000"/>
      <name val="Calibri"/>
      <family val="2"/>
      <scheme val="minor"/>
    </font>
    <font>
      <b/>
      <sz val="14"/>
      <color rgb="FFFF0000"/>
      <name val="Calibri"/>
      <family val="2"/>
      <scheme val="minor"/>
    </font>
    <font>
      <b/>
      <u/>
      <sz val="14"/>
      <color theme="1"/>
      <name val="Calibri"/>
      <family val="2"/>
      <scheme val="minor"/>
    </font>
    <font>
      <sz val="36"/>
      <color theme="1"/>
      <name val="Calibri"/>
      <family val="2"/>
      <scheme val="minor"/>
    </font>
    <font>
      <sz val="10"/>
      <color rgb="FF000000"/>
      <name val="Times New Roman"/>
      <family val="1"/>
    </font>
    <font>
      <b/>
      <i/>
      <u/>
      <sz val="10"/>
      <name val="Calibri"/>
      <family val="2"/>
      <scheme val="minor"/>
    </font>
    <font>
      <b/>
      <sz val="18"/>
      <color theme="1"/>
      <name val="Calibri"/>
      <family val="2"/>
      <scheme val="minor"/>
    </font>
    <font>
      <b/>
      <sz val="18"/>
      <color rgb="FFC00000"/>
      <name val="Calibri"/>
      <family val="2"/>
      <scheme val="minor"/>
    </font>
    <font>
      <sz val="18"/>
      <color theme="1"/>
      <name val="Calibri"/>
      <family val="2"/>
      <scheme val="minor"/>
    </font>
    <font>
      <b/>
      <u/>
      <sz val="18"/>
      <color theme="1"/>
      <name val="Calibri"/>
      <family val="2"/>
      <scheme val="minor"/>
    </font>
    <font>
      <sz val="18"/>
      <color rgb="FFC00000"/>
      <name val="Calibri"/>
      <family val="2"/>
      <scheme val="minor"/>
    </font>
    <font>
      <b/>
      <u/>
      <sz val="18"/>
      <color rgb="FFC00000"/>
      <name val="Calibri"/>
      <family val="2"/>
      <scheme val="minor"/>
    </font>
    <font>
      <b/>
      <i/>
      <sz val="18"/>
      <color rgb="FFC00000"/>
      <name val="Calibri"/>
      <family val="2"/>
      <scheme val="minor"/>
    </font>
    <font>
      <b/>
      <sz val="18"/>
      <color rgb="FF0000FF"/>
      <name val="Calibri"/>
      <family val="2"/>
      <scheme val="minor"/>
    </font>
    <font>
      <i/>
      <sz val="18"/>
      <color theme="1"/>
      <name val="Calibri"/>
      <family val="2"/>
      <scheme val="minor"/>
    </font>
    <font>
      <b/>
      <sz val="18"/>
      <color rgb="FFFF0000"/>
      <name val="Calibri"/>
      <family val="2"/>
      <scheme val="minor"/>
    </font>
    <font>
      <b/>
      <sz val="18"/>
      <name val="Calibri"/>
      <family val="2"/>
      <scheme val="minor"/>
    </font>
    <font>
      <sz val="18"/>
      <color rgb="FF0000FF"/>
      <name val="Calibri"/>
      <family val="2"/>
      <scheme val="minor"/>
    </font>
    <font>
      <sz val="18"/>
      <color rgb="FF0000FF"/>
      <name val="Wingdings"/>
      <charset val="2"/>
    </font>
    <font>
      <sz val="18"/>
      <color theme="1"/>
      <name val="Wingdings"/>
      <charset val="2"/>
    </font>
    <font>
      <b/>
      <i/>
      <sz val="18"/>
      <color theme="1"/>
      <name val="Calibri"/>
      <family val="2"/>
      <scheme val="minor"/>
    </font>
    <font>
      <b/>
      <i/>
      <u/>
      <sz val="18"/>
      <color theme="1"/>
      <name val="Calibri"/>
      <family val="2"/>
      <scheme val="minor"/>
    </font>
    <font>
      <i/>
      <u/>
      <sz val="18"/>
      <color rgb="FFC00000"/>
      <name val="Calibri"/>
      <family val="2"/>
      <scheme val="minor"/>
    </font>
    <font>
      <b/>
      <i/>
      <sz val="14"/>
      <color rgb="FF3333FF"/>
      <name val="Calibri"/>
      <family val="2"/>
      <scheme val="minor"/>
    </font>
    <font>
      <b/>
      <i/>
      <sz val="11"/>
      <color rgb="FF3333FF"/>
      <name val="Calibri"/>
      <family val="2"/>
      <scheme val="minor"/>
    </font>
    <font>
      <b/>
      <sz val="12"/>
      <color rgb="FF3333FF"/>
      <name val="Calibri"/>
      <family val="2"/>
      <scheme val="minor"/>
    </font>
    <font>
      <b/>
      <sz val="12"/>
      <color theme="4"/>
      <name val="Calibri"/>
      <family val="2"/>
      <scheme val="minor"/>
    </font>
    <font>
      <b/>
      <i/>
      <u/>
      <sz val="11"/>
      <color theme="10"/>
      <name val="Calibri"/>
      <family val="2"/>
      <scheme val="minor"/>
    </font>
    <font>
      <u/>
      <sz val="11"/>
      <color theme="1"/>
      <name val="Calibri"/>
      <family val="2"/>
      <scheme val="minor"/>
    </font>
    <font>
      <sz val="11"/>
      <color rgb="FF9BBB59"/>
      <name val="Calibri"/>
      <family val="2"/>
      <scheme val="minor"/>
    </font>
    <font>
      <sz val="8"/>
      <color theme="1"/>
      <name val="Calibri"/>
      <family val="2"/>
      <scheme val="minor"/>
    </font>
    <font>
      <b/>
      <sz val="11"/>
      <color rgb="FFC00000"/>
      <name val="Calibri"/>
      <family val="2"/>
      <scheme val="minor"/>
    </font>
    <font>
      <sz val="11"/>
      <color rgb="FFC00000"/>
      <name val="Calibri"/>
      <family val="2"/>
      <scheme val="minor"/>
    </font>
    <font>
      <b/>
      <i/>
      <u/>
      <sz val="11"/>
      <color rgb="FFC00000"/>
      <name val="Calibri"/>
      <family val="2"/>
      <scheme val="minor"/>
    </font>
    <font>
      <i/>
      <sz val="11"/>
      <color rgb="FFC00000"/>
      <name val="Calibri"/>
      <family val="2"/>
      <scheme val="minor"/>
    </font>
    <font>
      <b/>
      <i/>
      <sz val="11"/>
      <color rgb="FFC00000"/>
      <name val="Calibri"/>
      <family val="2"/>
      <scheme val="minor"/>
    </font>
    <font>
      <u/>
      <sz val="11"/>
      <color rgb="FFC00000"/>
      <name val="Calibri"/>
      <family val="2"/>
      <scheme val="minor"/>
    </font>
    <font>
      <b/>
      <i/>
      <u/>
      <sz val="11"/>
      <color theme="1"/>
      <name val="Calibri"/>
      <family val="2"/>
      <scheme val="minor"/>
    </font>
    <font>
      <i/>
      <u/>
      <sz val="11"/>
      <color theme="10"/>
      <name val="Calibri"/>
      <family val="2"/>
      <scheme val="minor"/>
    </font>
    <font>
      <b/>
      <i/>
      <sz val="11"/>
      <color theme="10"/>
      <name val="Calibri"/>
      <family val="2"/>
      <scheme val="minor"/>
    </font>
    <font>
      <i/>
      <u/>
      <sz val="11"/>
      <color theme="1"/>
      <name val="Calibri"/>
      <family val="2"/>
      <scheme val="minor"/>
    </font>
    <font>
      <i/>
      <sz val="11"/>
      <name val="Calibri"/>
      <family val="2"/>
      <scheme val="minor"/>
    </font>
    <font>
      <i/>
      <sz val="10"/>
      <color rgb="FFFF0000"/>
      <name val="Calibri"/>
      <family val="2"/>
      <scheme val="minor"/>
    </font>
    <font>
      <b/>
      <sz val="14"/>
      <color theme="4" tint="0.39997558519241921"/>
      <name val="Calibri"/>
      <family val="2"/>
      <scheme val="minor"/>
    </font>
    <font>
      <b/>
      <sz val="11"/>
      <color theme="4" tint="0.39997558519241921"/>
      <name val="Calibri"/>
      <family val="2"/>
      <scheme val="minor"/>
    </font>
    <font>
      <b/>
      <i/>
      <sz val="10"/>
      <name val="Calibri"/>
      <family val="2"/>
      <scheme val="minor"/>
    </font>
    <font>
      <b/>
      <sz val="10"/>
      <color theme="1"/>
      <name val="Calibri"/>
      <family val="2"/>
      <scheme val="minor"/>
    </font>
    <font>
      <b/>
      <i/>
      <sz val="9"/>
      <name val="Calibri"/>
      <family val="2"/>
      <scheme val="minor"/>
    </font>
    <font>
      <sz val="11"/>
      <color theme="4" tint="0.39997558519241921"/>
      <name val="Calibri"/>
      <family val="2"/>
      <scheme val="minor"/>
    </font>
    <font>
      <b/>
      <sz val="16"/>
      <color theme="4" tint="0.39997558519241921"/>
      <name val="Calibri"/>
      <family val="2"/>
      <scheme val="minor"/>
    </font>
    <font>
      <sz val="10"/>
      <color rgb="FF3333FF"/>
      <name val="Calibri"/>
      <family val="2"/>
      <scheme val="minor"/>
    </font>
    <font>
      <sz val="12"/>
      <color rgb="FF3333FF"/>
      <name val="Calibri"/>
      <family val="2"/>
      <scheme val="minor"/>
    </font>
    <font>
      <u/>
      <sz val="10"/>
      <color rgb="FF3333FF"/>
      <name val="Calibri"/>
      <family val="2"/>
      <scheme val="minor"/>
    </font>
    <font>
      <sz val="10"/>
      <color rgb="FF0000FF"/>
      <name val="Calibri"/>
      <family val="2"/>
      <scheme val="minor"/>
    </font>
    <font>
      <sz val="11"/>
      <color rgb="FF0000FF"/>
      <name val="Calibri"/>
      <family val="2"/>
      <scheme val="minor"/>
    </font>
    <font>
      <b/>
      <sz val="12"/>
      <color rgb="FF0000FF"/>
      <name val="Calibri"/>
      <family val="2"/>
      <scheme val="minor"/>
    </font>
    <font>
      <sz val="11.5"/>
      <color rgb="FF3333FF"/>
      <name val="Calibri"/>
      <family val="2"/>
      <scheme val="minor"/>
    </font>
    <font>
      <sz val="11"/>
      <color rgb="FF3333FF"/>
      <name val="Calibri"/>
      <family val="2"/>
      <scheme val="minor"/>
    </font>
    <font>
      <b/>
      <u/>
      <sz val="11"/>
      <color rgb="FF0000FF"/>
      <name val="Calibri"/>
      <family val="2"/>
      <scheme val="minor"/>
    </font>
    <font>
      <b/>
      <u/>
      <sz val="11"/>
      <color theme="10"/>
      <name val="Calibri"/>
      <family val="2"/>
      <scheme val="minor"/>
    </font>
    <font>
      <b/>
      <u/>
      <sz val="11"/>
      <color rgb="FFC00000"/>
      <name val="Calibri"/>
      <family val="2"/>
      <scheme val="minor"/>
    </font>
    <font>
      <b/>
      <sz val="10"/>
      <color rgb="FFC00000"/>
      <name val="Calibri"/>
      <family val="2"/>
      <scheme val="minor"/>
    </font>
    <font>
      <b/>
      <sz val="16"/>
      <name val="Calibri"/>
      <family val="2"/>
      <scheme val="minor"/>
    </font>
    <font>
      <i/>
      <sz val="10"/>
      <color rgb="FFC00000"/>
      <name val="Calibri"/>
      <family val="2"/>
      <scheme val="minor"/>
    </font>
    <font>
      <b/>
      <u/>
      <sz val="1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indexed="22"/>
        <bgColor indexed="64"/>
      </patternFill>
    </fill>
    <fill>
      <patternFill patternType="solid">
        <fgColor theme="9" tint="0.59999389629810485"/>
        <bgColor indexed="64"/>
      </patternFill>
    </fill>
    <fill>
      <patternFill patternType="solid">
        <fgColor rgb="FFFFFFCC"/>
      </patternFill>
    </fill>
    <fill>
      <patternFill patternType="solid">
        <fgColor rgb="FF99CCFF"/>
        <bgColor indexed="64"/>
      </patternFill>
    </fill>
    <fill>
      <patternFill patternType="solid">
        <fgColor rgb="FFFFFFFF"/>
        <bgColor indexed="64"/>
      </patternFill>
    </fill>
    <fill>
      <patternFill patternType="solid">
        <fgColor rgb="FFCCFFCC"/>
        <bgColor indexed="64"/>
      </patternFill>
    </fill>
    <fill>
      <patternFill patternType="solid">
        <fgColor theme="2"/>
        <bgColor indexed="64"/>
      </patternFill>
    </fill>
    <fill>
      <patternFill patternType="solid">
        <fgColor rgb="FFF3F3F3"/>
        <bgColor indexed="64"/>
      </patternFill>
    </fill>
    <fill>
      <patternFill patternType="solid">
        <fgColor rgb="FFFFFFD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FFFFEB"/>
        <bgColor indexed="64"/>
      </patternFill>
    </fill>
    <fill>
      <patternFill patternType="solid">
        <fgColor theme="5" tint="0.59999389629810485"/>
        <bgColor indexed="64"/>
      </patternFill>
    </fill>
    <fill>
      <patternFill patternType="solid">
        <fgColor theme="2" tint="-0.249977111117893"/>
        <bgColor indexed="64"/>
      </patternFill>
    </fill>
  </fills>
  <borders count="9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diagonal/>
    </border>
    <border>
      <left style="medium">
        <color indexed="64"/>
      </left>
      <right/>
      <top style="dotted">
        <color indexed="64"/>
      </top>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style="medium">
        <color indexed="64"/>
      </top>
      <bottom/>
      <diagonal/>
    </border>
    <border>
      <left style="thick">
        <color indexed="64"/>
      </left>
      <right style="thick">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17">
    <xf numFmtId="0" fontId="0" fillId="0" borderId="0"/>
    <xf numFmtId="0" fontId="3" fillId="0" borderId="0"/>
    <xf numFmtId="0" fontId="1" fillId="0" borderId="0"/>
    <xf numFmtId="0" fontId="1" fillId="0" borderId="0"/>
    <xf numFmtId="0" fontId="8" fillId="0" borderId="0" applyNumberFormat="0" applyFill="0" applyBorder="0" applyAlignment="0" applyProtection="0">
      <alignment vertical="top"/>
      <protection locked="0"/>
    </xf>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13" borderId="58" applyNumberFormat="0" applyFont="0" applyAlignment="0" applyProtection="0"/>
    <xf numFmtId="0" fontId="65" fillId="0" borderId="0"/>
    <xf numFmtId="0" fontId="42" fillId="0" borderId="0" applyNumberFormat="0" applyFill="0" applyBorder="0" applyAlignment="0" applyProtection="0"/>
  </cellStyleXfs>
  <cellXfs count="1583">
    <xf numFmtId="0" fontId="0" fillId="0" borderId="0" xfId="0"/>
    <xf numFmtId="0" fontId="4" fillId="0" borderId="0" xfId="1" applyFont="1"/>
    <xf numFmtId="0" fontId="4" fillId="0" borderId="0" xfId="6" applyFont="1"/>
    <xf numFmtId="168" fontId="4" fillId="3" borderId="25" xfId="6" applyNumberFormat="1" applyFont="1" applyFill="1" applyBorder="1"/>
    <xf numFmtId="0" fontId="4" fillId="3" borderId="29" xfId="6" applyFont="1" applyFill="1" applyBorder="1"/>
    <xf numFmtId="0" fontId="4" fillId="3" borderId="26" xfId="6" applyFont="1" applyFill="1" applyBorder="1"/>
    <xf numFmtId="0" fontId="4" fillId="3" borderId="13" xfId="6" applyFont="1" applyFill="1" applyBorder="1"/>
    <xf numFmtId="0" fontId="4" fillId="3" borderId="8" xfId="6" applyFont="1" applyFill="1" applyBorder="1"/>
    <xf numFmtId="43" fontId="32" fillId="3" borderId="5" xfId="7" applyFont="1" applyFill="1" applyBorder="1"/>
    <xf numFmtId="0" fontId="7" fillId="3" borderId="27" xfId="6" applyFont="1" applyFill="1" applyBorder="1"/>
    <xf numFmtId="10" fontId="7" fillId="3" borderId="20" xfId="6" applyNumberFormat="1" applyFont="1" applyFill="1" applyBorder="1" applyAlignment="1">
      <alignment horizontal="center"/>
    </xf>
    <xf numFmtId="43" fontId="4" fillId="3" borderId="0" xfId="6" applyNumberFormat="1" applyFont="1" applyFill="1" applyAlignment="1">
      <alignment horizontal="center"/>
    </xf>
    <xf numFmtId="0" fontId="4" fillId="3" borderId="14" xfId="6" applyFont="1" applyFill="1" applyBorder="1"/>
    <xf numFmtId="168" fontId="7" fillId="3" borderId="20" xfId="6" applyNumberFormat="1" applyFont="1" applyFill="1" applyBorder="1" applyAlignment="1">
      <alignment horizontal="center"/>
    </xf>
    <xf numFmtId="0" fontId="4" fillId="3" borderId="0" xfId="6" applyFont="1" applyFill="1" applyAlignment="1">
      <alignment horizontal="center"/>
    </xf>
    <xf numFmtId="0" fontId="4" fillId="3" borderId="17" xfId="6" applyFont="1" applyFill="1" applyBorder="1" applyAlignment="1">
      <alignment horizontal="center"/>
    </xf>
    <xf numFmtId="0" fontId="4" fillId="3" borderId="18" xfId="6" applyFont="1" applyFill="1" applyBorder="1" applyAlignment="1">
      <alignment horizontal="center"/>
    </xf>
    <xf numFmtId="0" fontId="6" fillId="3" borderId="18" xfId="6" applyFont="1" applyFill="1" applyBorder="1" applyAlignment="1">
      <alignment horizontal="center"/>
    </xf>
    <xf numFmtId="0" fontId="7" fillId="3" borderId="28" xfId="6" applyFont="1" applyFill="1" applyBorder="1"/>
    <xf numFmtId="0" fontId="4" fillId="3" borderId="14" xfId="6" applyFont="1" applyFill="1" applyBorder="1" applyAlignment="1">
      <alignment horizontal="center"/>
    </xf>
    <xf numFmtId="0" fontId="4" fillId="3" borderId="27" xfId="6" applyFont="1" applyFill="1" applyBorder="1"/>
    <xf numFmtId="0" fontId="7" fillId="3" borderId="14" xfId="6" applyFont="1" applyFill="1" applyBorder="1" applyAlignment="1">
      <alignment horizontal="center"/>
    </xf>
    <xf numFmtId="39" fontId="4" fillId="3" borderId="11" xfId="6" applyNumberFormat="1" applyFont="1" applyFill="1" applyBorder="1" applyAlignment="1">
      <alignment horizontal="center"/>
    </xf>
    <xf numFmtId="39" fontId="11" fillId="3" borderId="0" xfId="6" applyNumberFormat="1" applyFont="1" applyFill="1" applyAlignment="1">
      <alignment horizontal="center"/>
    </xf>
    <xf numFmtId="39" fontId="11" fillId="3" borderId="11" xfId="6" applyNumberFormat="1" applyFont="1" applyFill="1" applyBorder="1" applyAlignment="1">
      <alignment horizontal="center"/>
    </xf>
    <xf numFmtId="0" fontId="7" fillId="3" borderId="0" xfId="6" applyFont="1" applyFill="1" applyAlignment="1">
      <alignment horizontal="center"/>
    </xf>
    <xf numFmtId="0" fontId="4" fillId="3" borderId="11" xfId="6" applyFont="1" applyFill="1" applyBorder="1" applyAlignment="1">
      <alignment horizontal="center"/>
    </xf>
    <xf numFmtId="0" fontId="7" fillId="3" borderId="30" xfId="6" applyFont="1" applyFill="1" applyBorder="1" applyAlignment="1">
      <alignment horizontal="center"/>
    </xf>
    <xf numFmtId="0" fontId="4" fillId="3" borderId="49" xfId="6" applyFont="1" applyFill="1" applyBorder="1" applyAlignment="1">
      <alignment horizontal="center"/>
    </xf>
    <xf numFmtId="0" fontId="7" fillId="3" borderId="48" xfId="6" applyFont="1" applyFill="1" applyBorder="1" applyAlignment="1">
      <alignment horizontal="center"/>
    </xf>
    <xf numFmtId="0" fontId="7" fillId="3" borderId="20" xfId="6" applyFont="1" applyFill="1" applyBorder="1" applyAlignment="1">
      <alignment horizontal="center"/>
    </xf>
    <xf numFmtId="0" fontId="7" fillId="3" borderId="22" xfId="6" applyFont="1" applyFill="1" applyBorder="1"/>
    <xf numFmtId="0" fontId="7" fillId="3" borderId="20" xfId="6" applyFont="1" applyFill="1" applyBorder="1"/>
    <xf numFmtId="0" fontId="4" fillId="0" borderId="14" xfId="6" applyFont="1" applyBorder="1"/>
    <xf numFmtId="0" fontId="4" fillId="0" borderId="27" xfId="6" applyFont="1" applyBorder="1"/>
    <xf numFmtId="0" fontId="4" fillId="3" borderId="25" xfId="6" applyFont="1" applyFill="1" applyBorder="1"/>
    <xf numFmtId="0" fontId="4" fillId="3" borderId="1" xfId="6" applyFont="1" applyFill="1" applyBorder="1"/>
    <xf numFmtId="0" fontId="6" fillId="3" borderId="27" xfId="6" applyFont="1" applyFill="1" applyBorder="1"/>
    <xf numFmtId="7" fontId="34" fillId="3" borderId="20" xfId="6" applyNumberFormat="1" applyFont="1" applyFill="1" applyBorder="1" applyAlignment="1">
      <alignment horizontal="center"/>
    </xf>
    <xf numFmtId="0" fontId="4" fillId="3" borderId="0" xfId="6" applyFont="1" applyFill="1"/>
    <xf numFmtId="43" fontId="4" fillId="3" borderId="0" xfId="6" applyNumberFormat="1" applyFont="1" applyFill="1"/>
    <xf numFmtId="7" fontId="34" fillId="3" borderId="24" xfId="6" applyNumberFormat="1" applyFont="1" applyFill="1" applyBorder="1" applyAlignment="1">
      <alignment horizontal="center"/>
    </xf>
    <xf numFmtId="0" fontId="7" fillId="3" borderId="17" xfId="6" applyFont="1" applyFill="1" applyBorder="1"/>
    <xf numFmtId="0" fontId="4" fillId="3" borderId="18" xfId="6" applyFont="1" applyFill="1" applyBorder="1"/>
    <xf numFmtId="0" fontId="6" fillId="3" borderId="18" xfId="6" applyFont="1" applyFill="1" applyBorder="1"/>
    <xf numFmtId="0" fontId="7" fillId="3" borderId="25" xfId="6" applyFont="1" applyFill="1" applyBorder="1"/>
    <xf numFmtId="0" fontId="6" fillId="3" borderId="29" xfId="6" applyFont="1" applyFill="1" applyBorder="1"/>
    <xf numFmtId="0" fontId="7" fillId="3" borderId="26" xfId="6" applyFont="1" applyFill="1" applyBorder="1"/>
    <xf numFmtId="0" fontId="7" fillId="3" borderId="12" xfId="6" applyFont="1" applyFill="1" applyBorder="1" applyAlignment="1">
      <alignment horizontal="center"/>
    </xf>
    <xf numFmtId="0" fontId="7" fillId="3" borderId="13" xfId="6" applyFont="1" applyFill="1" applyBorder="1" applyAlignment="1">
      <alignment horizontal="center"/>
    </xf>
    <xf numFmtId="0" fontId="12" fillId="3" borderId="11" xfId="6" applyFont="1" applyFill="1" applyBorder="1" applyAlignment="1">
      <alignment horizontal="center"/>
    </xf>
    <xf numFmtId="0" fontId="18" fillId="0" borderId="0" xfId="6" applyFont="1"/>
    <xf numFmtId="43" fontId="4" fillId="3" borderId="11" xfId="6" applyNumberFormat="1" applyFont="1" applyFill="1" applyBorder="1" applyAlignment="1">
      <alignment horizontal="center"/>
    </xf>
    <xf numFmtId="0" fontId="7" fillId="3" borderId="17" xfId="6" applyFont="1" applyFill="1" applyBorder="1" applyAlignment="1">
      <alignment horizontal="center"/>
    </xf>
    <xf numFmtId="0" fontId="7" fillId="3" borderId="18" xfId="6" applyFont="1" applyFill="1" applyBorder="1"/>
    <xf numFmtId="0" fontId="7" fillId="3" borderId="22" xfId="6" applyFont="1" applyFill="1" applyBorder="1" applyAlignment="1">
      <alignment horizontal="center"/>
    </xf>
    <xf numFmtId="0" fontId="35" fillId="0" borderId="0" xfId="6" applyFont="1"/>
    <xf numFmtId="0" fontId="7" fillId="2" borderId="14" xfId="6" applyFont="1" applyFill="1" applyBorder="1"/>
    <xf numFmtId="0" fontId="7" fillId="2" borderId="0" xfId="6" applyFont="1" applyFill="1"/>
    <xf numFmtId="0" fontId="7" fillId="2" borderId="27" xfId="6" applyFont="1" applyFill="1" applyBorder="1"/>
    <xf numFmtId="0" fontId="7" fillId="3" borderId="23" xfId="6" applyFont="1" applyFill="1" applyBorder="1"/>
    <xf numFmtId="0" fontId="4" fillId="2" borderId="25" xfId="6" applyFont="1" applyFill="1" applyBorder="1" applyAlignment="1">
      <alignment horizontal="left"/>
    </xf>
    <xf numFmtId="0" fontId="4" fillId="2" borderId="29" xfId="6" applyFont="1" applyFill="1" applyBorder="1" applyAlignment="1">
      <alignment horizontal="left"/>
    </xf>
    <xf numFmtId="0" fontId="4" fillId="2" borderId="26" xfId="6" applyFont="1" applyFill="1" applyBorder="1"/>
    <xf numFmtId="0" fontId="7" fillId="3" borderId="26" xfId="6" applyFont="1" applyFill="1" applyBorder="1" applyAlignment="1">
      <alignment horizontal="right"/>
    </xf>
    <xf numFmtId="0" fontId="7" fillId="3" borderId="27" xfId="6" applyFont="1" applyFill="1" applyBorder="1" applyAlignment="1">
      <alignment horizontal="right"/>
    </xf>
    <xf numFmtId="168" fontId="4" fillId="3" borderId="25" xfId="6" applyNumberFormat="1" applyFont="1" applyFill="1" applyBorder="1" applyProtection="1">
      <protection locked="0"/>
    </xf>
    <xf numFmtId="0" fontId="4" fillId="3" borderId="29" xfId="6" applyFont="1" applyFill="1" applyBorder="1" applyProtection="1">
      <protection locked="0"/>
    </xf>
    <xf numFmtId="0" fontId="4" fillId="3" borderId="26" xfId="6" applyFont="1" applyFill="1" applyBorder="1" applyProtection="1">
      <protection locked="0"/>
    </xf>
    <xf numFmtId="0" fontId="4" fillId="0" borderId="0" xfId="6" applyFont="1" applyProtection="1">
      <protection locked="0"/>
    </xf>
    <xf numFmtId="43" fontId="32" fillId="3" borderId="5" xfId="7" applyFont="1" applyFill="1" applyBorder="1" applyProtection="1"/>
    <xf numFmtId="0" fontId="16" fillId="0" borderId="0" xfId="6" applyFont="1" applyProtection="1">
      <protection locked="0"/>
    </xf>
    <xf numFmtId="0" fontId="31" fillId="0" borderId="0" xfId="6" applyFont="1" applyAlignment="1" applyProtection="1">
      <alignment vertical="center"/>
      <protection locked="0"/>
    </xf>
    <xf numFmtId="0" fontId="4" fillId="3" borderId="17" xfId="6" applyFont="1" applyFill="1" applyBorder="1" applyAlignment="1" applyProtection="1">
      <alignment horizontal="center"/>
      <protection locked="0"/>
    </xf>
    <xf numFmtId="0" fontId="4" fillId="3" borderId="18" xfId="6" applyFont="1" applyFill="1" applyBorder="1" applyAlignment="1" applyProtection="1">
      <alignment horizontal="center"/>
      <protection locked="0"/>
    </xf>
    <xf numFmtId="0" fontId="6" fillId="3" borderId="18" xfId="6" applyFont="1" applyFill="1" applyBorder="1" applyAlignment="1" applyProtection="1">
      <alignment horizontal="center"/>
      <protection locked="0"/>
    </xf>
    <xf numFmtId="0" fontId="7" fillId="3" borderId="28" xfId="6" applyFont="1" applyFill="1" applyBorder="1" applyProtection="1">
      <protection locked="0"/>
    </xf>
    <xf numFmtId="0" fontId="4" fillId="3" borderId="14" xfId="6" applyFont="1" applyFill="1" applyBorder="1" applyAlignment="1" applyProtection="1">
      <alignment horizontal="center"/>
      <protection locked="0"/>
    </xf>
    <xf numFmtId="0" fontId="4" fillId="3" borderId="0" xfId="6" applyFont="1" applyFill="1" applyAlignment="1" applyProtection="1">
      <alignment horizontal="center"/>
      <protection locked="0"/>
    </xf>
    <xf numFmtId="0" fontId="4" fillId="3" borderId="27" xfId="6" applyFont="1" applyFill="1" applyBorder="1" applyProtection="1">
      <protection locked="0"/>
    </xf>
    <xf numFmtId="0" fontId="16" fillId="0" borderId="0" xfId="6" applyFont="1" applyAlignment="1" applyProtection="1">
      <alignment horizontal="left" vertical="top"/>
      <protection locked="0"/>
    </xf>
    <xf numFmtId="0" fontId="7" fillId="3" borderId="14" xfId="6" applyFont="1" applyFill="1" applyBorder="1" applyAlignment="1" applyProtection="1">
      <alignment horizontal="center"/>
      <protection locked="0"/>
    </xf>
    <xf numFmtId="0" fontId="7" fillId="3" borderId="27" xfId="6" applyFont="1" applyFill="1" applyBorder="1" applyProtection="1">
      <protection locked="0"/>
    </xf>
    <xf numFmtId="43" fontId="4" fillId="3" borderId="0" xfId="6" applyNumberFormat="1" applyFont="1" applyFill="1" applyAlignment="1" applyProtection="1">
      <alignment horizontal="center"/>
      <protection locked="0"/>
    </xf>
    <xf numFmtId="39" fontId="11" fillId="3" borderId="0" xfId="6" applyNumberFormat="1" applyFont="1" applyFill="1" applyAlignment="1" applyProtection="1">
      <alignment horizontal="center"/>
      <protection locked="0"/>
    </xf>
    <xf numFmtId="39" fontId="11" fillId="3" borderId="11" xfId="6" applyNumberFormat="1" applyFont="1" applyFill="1" applyBorder="1" applyAlignment="1" applyProtection="1">
      <alignment horizontal="center"/>
      <protection locked="0"/>
    </xf>
    <xf numFmtId="0" fontId="7" fillId="3" borderId="0" xfId="6" applyFont="1" applyFill="1" applyAlignment="1" applyProtection="1">
      <alignment horizontal="center"/>
      <protection locked="0"/>
    </xf>
    <xf numFmtId="0" fontId="4" fillId="3" borderId="11" xfId="6" applyFont="1" applyFill="1" applyBorder="1" applyAlignment="1" applyProtection="1">
      <alignment horizontal="center"/>
      <protection locked="0"/>
    </xf>
    <xf numFmtId="0" fontId="7" fillId="3" borderId="30" xfId="6" applyFont="1" applyFill="1" applyBorder="1" applyAlignment="1" applyProtection="1">
      <alignment horizontal="center"/>
      <protection locked="0"/>
    </xf>
    <xf numFmtId="0" fontId="4" fillId="3" borderId="49" xfId="6" applyFont="1" applyFill="1" applyBorder="1" applyAlignment="1" applyProtection="1">
      <alignment horizontal="center"/>
      <protection locked="0"/>
    </xf>
    <xf numFmtId="0" fontId="7" fillId="3" borderId="48" xfId="6" applyFont="1" applyFill="1" applyBorder="1" applyAlignment="1" applyProtection="1">
      <alignment horizontal="center"/>
      <protection locked="0"/>
    </xf>
    <xf numFmtId="0" fontId="7" fillId="3" borderId="20" xfId="6" applyFont="1" applyFill="1" applyBorder="1" applyAlignment="1" applyProtection="1">
      <alignment horizontal="center"/>
      <protection locked="0"/>
    </xf>
    <xf numFmtId="0" fontId="7" fillId="3" borderId="22" xfId="6" applyFont="1" applyFill="1" applyBorder="1" applyProtection="1">
      <protection locked="0"/>
    </xf>
    <xf numFmtId="0" fontId="7" fillId="3" borderId="20" xfId="6" applyFont="1" applyFill="1" applyBorder="1" applyProtection="1">
      <protection locked="0"/>
    </xf>
    <xf numFmtId="0" fontId="31" fillId="0" borderId="0" xfId="6" applyFont="1" applyAlignment="1" applyProtection="1">
      <alignment horizontal="left" vertical="top"/>
      <protection locked="0"/>
    </xf>
    <xf numFmtId="0" fontId="4" fillId="0" borderId="14" xfId="6" applyFont="1" applyBorder="1" applyProtection="1">
      <protection locked="0"/>
    </xf>
    <xf numFmtId="0" fontId="4" fillId="0" borderId="27" xfId="6" applyFont="1" applyBorder="1" applyProtection="1">
      <protection locked="0"/>
    </xf>
    <xf numFmtId="0" fontId="4" fillId="3" borderId="25" xfId="6" applyFont="1" applyFill="1" applyBorder="1" applyProtection="1">
      <protection locked="0"/>
    </xf>
    <xf numFmtId="0" fontId="4" fillId="3" borderId="1" xfId="6" applyFont="1" applyFill="1" applyBorder="1" applyProtection="1">
      <protection locked="0"/>
    </xf>
    <xf numFmtId="0" fontId="4" fillId="3" borderId="8" xfId="6" applyFont="1" applyFill="1" applyBorder="1" applyProtection="1">
      <protection locked="0"/>
    </xf>
    <xf numFmtId="43" fontId="32" fillId="3" borderId="5" xfId="7" applyFont="1" applyFill="1" applyBorder="1" applyProtection="1">
      <protection locked="0"/>
    </xf>
    <xf numFmtId="0" fontId="6" fillId="3" borderId="27" xfId="6" applyFont="1" applyFill="1" applyBorder="1" applyProtection="1">
      <protection locked="0"/>
    </xf>
    <xf numFmtId="0" fontId="4" fillId="0" borderId="0" xfId="6" applyFont="1" applyAlignment="1" applyProtection="1">
      <alignment horizontal="left"/>
      <protection locked="0"/>
    </xf>
    <xf numFmtId="0" fontId="16" fillId="7" borderId="21" xfId="6" applyFont="1" applyFill="1" applyBorder="1"/>
    <xf numFmtId="0" fontId="16" fillId="7" borderId="20" xfId="6" applyFont="1" applyFill="1" applyBorder="1" applyAlignment="1">
      <alignment horizontal="left" vertical="top"/>
    </xf>
    <xf numFmtId="43" fontId="16" fillId="0" borderId="0" xfId="6" applyNumberFormat="1" applyFont="1" applyProtection="1">
      <protection locked="0"/>
    </xf>
    <xf numFmtId="0" fontId="16" fillId="0" borderId="0" xfId="6" applyFont="1" applyAlignment="1" applyProtection="1">
      <alignment vertical="center"/>
      <protection locked="0"/>
    </xf>
    <xf numFmtId="0" fontId="16" fillId="7" borderId="17" xfId="6" applyFont="1" applyFill="1" applyBorder="1"/>
    <xf numFmtId="0" fontId="16" fillId="7" borderId="28" xfId="6" applyFont="1" applyFill="1" applyBorder="1" applyAlignment="1">
      <alignment horizontal="left" vertical="top"/>
    </xf>
    <xf numFmtId="0" fontId="4" fillId="3" borderId="0" xfId="6" applyFont="1" applyFill="1" applyProtection="1">
      <protection locked="0"/>
    </xf>
    <xf numFmtId="43" fontId="4" fillId="3" borderId="0" xfId="6" applyNumberFormat="1" applyFont="1" applyFill="1" applyProtection="1">
      <protection locked="0"/>
    </xf>
    <xf numFmtId="3" fontId="16" fillId="0" borderId="52" xfId="6" applyNumberFormat="1" applyFont="1" applyBorder="1" applyAlignment="1">
      <alignment horizontal="center" vertical="top" wrapText="1"/>
    </xf>
    <xf numFmtId="0" fontId="16" fillId="0" borderId="27" xfId="6" applyFont="1" applyBorder="1" applyAlignment="1">
      <alignment horizontal="center" vertical="top" wrapText="1"/>
    </xf>
    <xf numFmtId="0" fontId="7" fillId="3" borderId="17" xfId="6" applyFont="1" applyFill="1" applyBorder="1" applyProtection="1">
      <protection locked="0"/>
    </xf>
    <xf numFmtId="0" fontId="4" fillId="3" borderId="18" xfId="6" applyFont="1" applyFill="1" applyBorder="1" applyProtection="1">
      <protection locked="0"/>
    </xf>
    <xf numFmtId="0" fontId="6" fillId="3" borderId="18" xfId="6" applyFont="1" applyFill="1" applyBorder="1" applyProtection="1">
      <protection locked="0"/>
    </xf>
    <xf numFmtId="0" fontId="7" fillId="3" borderId="25" xfId="6" applyFont="1" applyFill="1" applyBorder="1" applyProtection="1">
      <protection locked="0"/>
    </xf>
    <xf numFmtId="0" fontId="6" fillId="3" borderId="29" xfId="6" applyFont="1" applyFill="1" applyBorder="1" applyProtection="1">
      <protection locked="0"/>
    </xf>
    <xf numFmtId="0" fontId="7" fillId="3" borderId="26" xfId="6" applyFont="1" applyFill="1" applyBorder="1" applyProtection="1">
      <protection locked="0"/>
    </xf>
    <xf numFmtId="0" fontId="7" fillId="3" borderId="12" xfId="6" applyFont="1" applyFill="1" applyBorder="1" applyAlignment="1" applyProtection="1">
      <alignment horizontal="center"/>
      <protection locked="0"/>
    </xf>
    <xf numFmtId="0" fontId="16" fillId="0" borderId="0" xfId="6" applyFont="1" applyAlignment="1" applyProtection="1">
      <alignment vertical="top"/>
      <protection locked="0"/>
    </xf>
    <xf numFmtId="0" fontId="16" fillId="11" borderId="53" xfId="6" applyFont="1" applyFill="1" applyBorder="1" applyAlignment="1">
      <alignment horizontal="center" vertical="top" wrapText="1"/>
    </xf>
    <xf numFmtId="0" fontId="16" fillId="11" borderId="54" xfId="6" applyFont="1" applyFill="1" applyBorder="1" applyAlignment="1">
      <alignment horizontal="center" vertical="top" wrapText="1"/>
    </xf>
    <xf numFmtId="0" fontId="31" fillId="11" borderId="21" xfId="6" applyFont="1" applyFill="1" applyBorder="1" applyAlignment="1">
      <alignment vertical="top" wrapText="1"/>
    </xf>
    <xf numFmtId="0" fontId="31" fillId="11" borderId="23" xfId="6" applyFont="1" applyFill="1" applyBorder="1" applyAlignment="1">
      <alignment vertical="top" wrapText="1"/>
    </xf>
    <xf numFmtId="0" fontId="7" fillId="3" borderId="13" xfId="6" applyFont="1" applyFill="1" applyBorder="1" applyAlignment="1" applyProtection="1">
      <alignment horizontal="center"/>
      <protection locked="0"/>
    </xf>
    <xf numFmtId="0" fontId="12" fillId="3" borderId="11" xfId="6" applyFont="1" applyFill="1" applyBorder="1" applyAlignment="1" applyProtection="1">
      <alignment horizontal="center"/>
      <protection locked="0"/>
    </xf>
    <xf numFmtId="0" fontId="16" fillId="0" borderId="0" xfId="6" applyFont="1" applyAlignment="1">
      <alignment horizontal="left" vertical="top" wrapText="1"/>
    </xf>
    <xf numFmtId="3" fontId="16" fillId="0" borderId="55" xfId="6" applyNumberFormat="1" applyFont="1" applyBorder="1" applyAlignment="1">
      <alignment horizontal="center" vertical="top" wrapText="1"/>
    </xf>
    <xf numFmtId="0" fontId="16" fillId="0" borderId="56" xfId="6" applyFont="1" applyBorder="1" applyAlignment="1">
      <alignment horizontal="center" vertical="top" wrapText="1"/>
    </xf>
    <xf numFmtId="0" fontId="16" fillId="0" borderId="57" xfId="6" applyFont="1" applyBorder="1" applyAlignment="1">
      <alignment horizontal="center" vertical="top" wrapText="1"/>
    </xf>
    <xf numFmtId="43" fontId="4" fillId="3" borderId="11" xfId="6" applyNumberFormat="1" applyFont="1" applyFill="1" applyBorder="1" applyAlignment="1" applyProtection="1">
      <alignment horizontal="center"/>
      <protection locked="0"/>
    </xf>
    <xf numFmtId="0" fontId="7" fillId="3" borderId="17" xfId="6" applyFont="1" applyFill="1" applyBorder="1" applyAlignment="1" applyProtection="1">
      <alignment horizontal="center"/>
      <protection locked="0"/>
    </xf>
    <xf numFmtId="0" fontId="7" fillId="3" borderId="18" xfId="6" applyFont="1" applyFill="1" applyBorder="1" applyProtection="1">
      <protection locked="0"/>
    </xf>
    <xf numFmtId="0" fontId="7" fillId="3" borderId="22" xfId="6" applyFont="1" applyFill="1" applyBorder="1" applyAlignment="1" applyProtection="1">
      <alignment horizontal="center"/>
      <protection locked="0"/>
    </xf>
    <xf numFmtId="0" fontId="16" fillId="0" borderId="0" xfId="6" applyFont="1" applyAlignment="1" applyProtection="1">
      <alignment horizontal="left"/>
      <protection locked="0"/>
    </xf>
    <xf numFmtId="0" fontId="16" fillId="0" borderId="0" xfId="6" applyFont="1"/>
    <xf numFmtId="0" fontId="7" fillId="0" borderId="0" xfId="6" applyFont="1"/>
    <xf numFmtId="0" fontId="9" fillId="0" borderId="0" xfId="6" applyFont="1"/>
    <xf numFmtId="0" fontId="1" fillId="0" borderId="0" xfId="9"/>
    <xf numFmtId="0" fontId="1" fillId="0" borderId="0" xfId="9" applyAlignment="1">
      <alignment vertical="center"/>
    </xf>
    <xf numFmtId="0" fontId="2" fillId="0" borderId="0" xfId="9" applyFont="1" applyAlignment="1">
      <alignment vertical="center"/>
    </xf>
    <xf numFmtId="0" fontId="38" fillId="0" borderId="0" xfId="9" applyFont="1" applyAlignment="1">
      <alignment vertical="center"/>
    </xf>
    <xf numFmtId="0" fontId="1" fillId="0" borderId="0" xfId="9" applyAlignment="1">
      <alignment horizontal="right"/>
    </xf>
    <xf numFmtId="0" fontId="40" fillId="0" borderId="0" xfId="9" applyFont="1"/>
    <xf numFmtId="0" fontId="4" fillId="0" borderId="0" xfId="1" applyFont="1" applyAlignment="1">
      <alignment wrapText="1"/>
    </xf>
    <xf numFmtId="0" fontId="0" fillId="0" borderId="0" xfId="0" applyProtection="1">
      <protection locked="0"/>
    </xf>
    <xf numFmtId="0" fontId="6" fillId="0" borderId="0" xfId="0" applyFont="1" applyBorder="1" applyAlignment="1">
      <alignment horizontal="center" vertical="center"/>
    </xf>
    <xf numFmtId="0" fontId="4" fillId="0" borderId="0" xfId="0" applyFont="1"/>
    <xf numFmtId="0" fontId="9" fillId="0" borderId="0" xfId="0" applyFont="1" applyProtection="1"/>
    <xf numFmtId="0" fontId="4" fillId="2" borderId="0" xfId="0" applyFont="1" applyFill="1" applyAlignment="1" applyProtection="1"/>
    <xf numFmtId="0" fontId="4" fillId="2" borderId="0" xfId="0" applyFont="1" applyFill="1" applyAlignment="1" applyProtection="1">
      <alignment horizontal="center"/>
    </xf>
    <xf numFmtId="0" fontId="4" fillId="0" borderId="0" xfId="0" applyFont="1" applyFill="1"/>
    <xf numFmtId="0" fontId="4" fillId="2" borderId="0" xfId="0" applyFont="1" applyFill="1" applyProtection="1"/>
    <xf numFmtId="0" fontId="7" fillId="2" borderId="0" xfId="0" applyFont="1" applyFill="1" applyAlignment="1" applyProtection="1"/>
    <xf numFmtId="0" fontId="7" fillId="2" borderId="0" xfId="0" applyFont="1" applyFill="1" applyAlignment="1" applyProtection="1">
      <alignment horizontal="center"/>
    </xf>
    <xf numFmtId="0" fontId="6" fillId="2" borderId="0" xfId="0" applyFont="1" applyFill="1" applyAlignment="1" applyProtection="1"/>
    <xf numFmtId="0" fontId="6" fillId="2" borderId="0" xfId="0" applyFont="1" applyFill="1" applyBorder="1" applyAlignment="1" applyProtection="1">
      <alignment shrinkToFit="1"/>
    </xf>
    <xf numFmtId="0" fontId="6" fillId="2" borderId="0" xfId="0" applyFont="1" applyFill="1" applyBorder="1" applyAlignment="1" applyProtection="1"/>
    <xf numFmtId="0" fontId="4" fillId="2" borderId="0" xfId="0" applyFont="1" applyFill="1" applyBorder="1" applyAlignment="1" applyProtection="1"/>
    <xf numFmtId="1" fontId="4" fillId="9" borderId="2" xfId="0" applyNumberFormat="1" applyFont="1" applyFill="1" applyBorder="1" applyAlignment="1" applyProtection="1">
      <alignment horizontal="center" vertical="center"/>
      <protection locked="0"/>
    </xf>
    <xf numFmtId="2" fontId="4" fillId="9" borderId="2" xfId="0" applyNumberFormat="1" applyFont="1" applyFill="1" applyBorder="1" applyAlignment="1" applyProtection="1">
      <alignment horizontal="center" vertical="center"/>
      <protection locked="0"/>
    </xf>
    <xf numFmtId="0" fontId="6" fillId="0" borderId="0" xfId="0" applyFont="1" applyFill="1" applyProtection="1"/>
    <xf numFmtId="0" fontId="4" fillId="2" borderId="2" xfId="0" applyFont="1" applyFill="1" applyBorder="1" applyAlignment="1" applyProtection="1">
      <alignment horizontal="center"/>
    </xf>
    <xf numFmtId="0" fontId="6" fillId="3" borderId="0" xfId="0" applyFont="1" applyFill="1" applyBorder="1" applyAlignment="1" applyProtection="1"/>
    <xf numFmtId="0" fontId="6" fillId="3" borderId="0" xfId="0" applyFont="1" applyFill="1" applyBorder="1" applyAlignment="1" applyProtection="1">
      <alignment horizontal="center"/>
    </xf>
    <xf numFmtId="0" fontId="46" fillId="2" borderId="0" xfId="0" applyFont="1" applyFill="1" applyBorder="1" applyAlignment="1" applyProtection="1">
      <alignment horizontal="right"/>
    </xf>
    <xf numFmtId="167" fontId="46" fillId="2" borderId="0" xfId="0" applyNumberFormat="1" applyFont="1" applyFill="1" applyBorder="1" applyAlignment="1" applyProtection="1">
      <alignment horizontal="center"/>
    </xf>
    <xf numFmtId="0" fontId="46" fillId="2" borderId="0" xfId="0" applyFont="1" applyFill="1" applyBorder="1" applyProtection="1"/>
    <xf numFmtId="2" fontId="46" fillId="2" borderId="0" xfId="0" applyNumberFormat="1" applyFont="1" applyFill="1" applyBorder="1" applyProtection="1"/>
    <xf numFmtId="0" fontId="47" fillId="2" borderId="11" xfId="0" applyFont="1" applyFill="1" applyBorder="1" applyAlignment="1" applyProtection="1">
      <alignment horizontal="center"/>
    </xf>
    <xf numFmtId="0" fontId="19" fillId="0" borderId="0" xfId="0" applyFont="1" applyFill="1"/>
    <xf numFmtId="1" fontId="6" fillId="9" borderId="2"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xf>
    <xf numFmtId="0" fontId="4" fillId="9" borderId="2" xfId="0" applyFont="1" applyFill="1" applyBorder="1" applyAlignment="1" applyProtection="1">
      <alignment horizontal="center" vertical="center"/>
      <protection locked="0"/>
    </xf>
    <xf numFmtId="1" fontId="6" fillId="2" borderId="5" xfId="0" applyNumberFormat="1" applyFont="1" applyFill="1" applyBorder="1" applyAlignment="1" applyProtection="1">
      <alignment horizontal="center"/>
    </xf>
    <xf numFmtId="0" fontId="48" fillId="2" borderId="0" xfId="0" applyFont="1" applyFill="1" applyBorder="1" applyProtection="1"/>
    <xf numFmtId="2" fontId="48" fillId="2" borderId="0" xfId="0" applyNumberFormat="1" applyFont="1" applyFill="1" applyBorder="1" applyProtection="1"/>
    <xf numFmtId="0" fontId="4" fillId="0" borderId="0" xfId="0" applyFont="1" applyFill="1" applyProtection="1"/>
    <xf numFmtId="0" fontId="46" fillId="2" borderId="0" xfId="0" applyFont="1" applyFill="1" applyAlignment="1" applyProtection="1">
      <alignment horizontal="right"/>
    </xf>
    <xf numFmtId="167" fontId="49" fillId="2" borderId="0" xfId="0" applyNumberFormat="1" applyFont="1" applyFill="1" applyAlignment="1" applyProtection="1">
      <alignment horizontal="center"/>
    </xf>
    <xf numFmtId="1" fontId="6" fillId="2" borderId="11" xfId="0" applyNumberFormat="1" applyFont="1" applyFill="1" applyBorder="1" applyAlignment="1" applyProtection="1">
      <alignment horizontal="center"/>
    </xf>
    <xf numFmtId="1" fontId="4" fillId="2" borderId="0" xfId="0" applyNumberFormat="1" applyFont="1" applyFill="1" applyAlignment="1" applyProtection="1">
      <alignment horizontal="center"/>
    </xf>
    <xf numFmtId="167" fontId="6" fillId="2" borderId="0" xfId="0" applyNumberFormat="1" applyFont="1" applyFill="1" applyAlignment="1" applyProtection="1">
      <alignment horizontal="center"/>
    </xf>
    <xf numFmtId="0" fontId="13" fillId="2" borderId="0" xfId="0" applyFont="1" applyFill="1" applyAlignment="1" applyProtection="1"/>
    <xf numFmtId="0" fontId="32" fillId="2" borderId="0" xfId="0" applyFont="1" applyFill="1" applyAlignment="1" applyProtection="1"/>
    <xf numFmtId="167" fontId="4" fillId="9" borderId="2" xfId="0" applyNumberFormat="1" applyFont="1" applyFill="1" applyBorder="1" applyAlignment="1" applyProtection="1">
      <alignment horizontal="center" vertical="center"/>
      <protection locked="0"/>
    </xf>
    <xf numFmtId="167" fontId="6" fillId="2" borderId="0" xfId="0" applyNumberFormat="1" applyFont="1" applyFill="1" applyBorder="1" applyAlignment="1" applyProtection="1"/>
    <xf numFmtId="0" fontId="50" fillId="2" borderId="27" xfId="0" applyFont="1" applyFill="1" applyBorder="1" applyAlignment="1" applyProtection="1"/>
    <xf numFmtId="0" fontId="23" fillId="2" borderId="0" xfId="0" applyFont="1" applyFill="1" applyBorder="1" applyAlignment="1" applyProtection="1"/>
    <xf numFmtId="0" fontId="23" fillId="2" borderId="0" xfId="0" applyFont="1" applyFill="1" applyBorder="1" applyAlignment="1" applyProtection="1">
      <alignment horizontal="center"/>
    </xf>
    <xf numFmtId="0" fontId="51" fillId="2" borderId="0" xfId="0" applyFont="1" applyFill="1" applyBorder="1" applyAlignment="1" applyProtection="1"/>
    <xf numFmtId="0" fontId="6" fillId="2" borderId="0" xfId="0" applyFont="1" applyFill="1" applyBorder="1" applyAlignment="1" applyProtection="1">
      <alignment horizontal="center"/>
    </xf>
    <xf numFmtId="0" fontId="4" fillId="2" borderId="11" xfId="0" applyFont="1" applyFill="1" applyBorder="1" applyAlignment="1" applyProtection="1">
      <alignment horizontal="center" vertical="center"/>
    </xf>
    <xf numFmtId="0" fontId="4" fillId="2" borderId="11" xfId="0" applyFont="1" applyFill="1" applyBorder="1" applyAlignment="1" applyProtection="1">
      <alignment horizontal="center" vertical="center"/>
      <protection locked="0"/>
    </xf>
    <xf numFmtId="0" fontId="4" fillId="8" borderId="11" xfId="0" applyFont="1" applyFill="1" applyBorder="1" applyAlignment="1" applyProtection="1">
      <alignment horizontal="center"/>
    </xf>
    <xf numFmtId="0" fontId="32" fillId="2" borderId="11" xfId="0" applyFont="1" applyFill="1" applyBorder="1" applyAlignment="1" applyProtection="1">
      <alignment horizontal="center" vertical="center" wrapText="1"/>
    </xf>
    <xf numFmtId="167" fontId="4" fillId="9" borderId="11" xfId="0" applyNumberFormat="1" applyFont="1" applyFill="1" applyBorder="1" applyAlignment="1" applyProtection="1">
      <alignment horizontal="center" vertical="center"/>
      <protection locked="0"/>
    </xf>
    <xf numFmtId="0" fontId="32" fillId="2" borderId="11" xfId="0" applyFont="1" applyFill="1" applyBorder="1" applyAlignment="1" applyProtection="1">
      <alignment horizontal="center"/>
      <protection locked="0"/>
    </xf>
    <xf numFmtId="1" fontId="4" fillId="9" borderId="11" xfId="0" applyNumberFormat="1" applyFont="1" applyFill="1" applyBorder="1" applyAlignment="1" applyProtection="1">
      <alignment horizontal="center" vertical="center"/>
      <protection locked="0"/>
    </xf>
    <xf numFmtId="0" fontId="4" fillId="9"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protection locked="0"/>
    </xf>
    <xf numFmtId="0" fontId="4" fillId="0" borderId="11" xfId="0" applyFont="1" applyFill="1" applyBorder="1" applyProtection="1">
      <protection locked="0"/>
    </xf>
    <xf numFmtId="167" fontId="32" fillId="2" borderId="11" xfId="0" applyNumberFormat="1" applyFont="1" applyFill="1" applyBorder="1" applyAlignment="1" applyProtection="1">
      <alignment horizontal="center"/>
      <protection locked="0"/>
    </xf>
    <xf numFmtId="0" fontId="6" fillId="2" borderId="11" xfId="0" applyFont="1" applyFill="1" applyBorder="1" applyAlignment="1" applyProtection="1">
      <alignment horizontal="center"/>
    </xf>
    <xf numFmtId="167" fontId="6" fillId="2" borderId="11" xfId="0" applyNumberFormat="1" applyFont="1" applyFill="1" applyBorder="1" applyAlignment="1" applyProtection="1">
      <alignment horizontal="center" vertical="center"/>
    </xf>
    <xf numFmtId="167" fontId="32" fillId="2" borderId="5" xfId="0" applyNumberFormat="1" applyFont="1" applyFill="1" applyBorder="1" applyAlignment="1" applyProtection="1">
      <alignment horizontal="left"/>
    </xf>
    <xf numFmtId="1" fontId="32" fillId="2" borderId="4" xfId="0" applyNumberFormat="1" applyFont="1" applyFill="1" applyBorder="1" applyAlignment="1" applyProtection="1">
      <alignment horizontal="center"/>
    </xf>
    <xf numFmtId="1" fontId="32" fillId="9" borderId="11" xfId="0" applyNumberFormat="1" applyFont="1" applyFill="1" applyBorder="1" applyAlignment="1" applyProtection="1">
      <alignment horizontal="center" vertical="center"/>
      <protection locked="0"/>
    </xf>
    <xf numFmtId="0" fontId="4" fillId="8" borderId="9" xfId="0" applyFont="1" applyFill="1" applyBorder="1" applyAlignment="1" applyProtection="1">
      <alignment horizontal="center"/>
    </xf>
    <xf numFmtId="0" fontId="4" fillId="2" borderId="0" xfId="0" applyFont="1" applyFill="1" applyBorder="1" applyProtection="1"/>
    <xf numFmtId="167" fontId="32" fillId="2" borderId="3" xfId="0" applyNumberFormat="1" applyFont="1" applyFill="1" applyBorder="1" applyAlignment="1" applyProtection="1">
      <alignment horizontal="left"/>
    </xf>
    <xf numFmtId="1" fontId="4" fillId="2" borderId="1" xfId="0" applyNumberFormat="1" applyFont="1" applyFill="1" applyBorder="1" applyAlignment="1" applyProtection="1">
      <alignment horizontal="center"/>
    </xf>
    <xf numFmtId="0" fontId="4" fillId="8" borderId="1" xfId="0" applyFont="1" applyFill="1" applyBorder="1" applyAlignment="1" applyProtection="1">
      <alignment horizontal="center"/>
    </xf>
    <xf numFmtId="0" fontId="4" fillId="8" borderId="0" xfId="0" applyFont="1" applyFill="1" applyBorder="1" applyAlignment="1" applyProtection="1">
      <alignment horizontal="center"/>
    </xf>
    <xf numFmtId="0" fontId="51" fillId="2" borderId="11" xfId="0" applyFont="1" applyFill="1" applyBorder="1" applyAlignment="1" applyProtection="1">
      <alignment horizontal="center" wrapText="1"/>
    </xf>
    <xf numFmtId="168" fontId="6" fillId="2" borderId="11" xfId="0" applyNumberFormat="1" applyFont="1" applyFill="1" applyBorder="1" applyAlignment="1" applyProtection="1">
      <alignment horizontal="center" vertical="center"/>
    </xf>
    <xf numFmtId="168" fontId="6" fillId="2" borderId="0" xfId="0" applyNumberFormat="1" applyFont="1" applyFill="1" applyBorder="1" applyAlignment="1" applyProtection="1">
      <alignment horizontal="center"/>
    </xf>
    <xf numFmtId="0" fontId="4" fillId="2" borderId="11" xfId="0" applyFont="1" applyFill="1" applyBorder="1" applyAlignment="1" applyProtection="1">
      <alignment horizontal="center" wrapText="1"/>
    </xf>
    <xf numFmtId="0" fontId="48" fillId="2" borderId="11" xfId="0" applyFont="1" applyFill="1" applyBorder="1" applyAlignment="1" applyProtection="1">
      <alignment horizontal="center" wrapText="1"/>
    </xf>
    <xf numFmtId="167" fontId="4" fillId="2" borderId="11" xfId="0" applyNumberFormat="1" applyFont="1" applyFill="1" applyBorder="1" applyAlignment="1" applyProtection="1">
      <alignment horizontal="center"/>
      <protection locked="0"/>
    </xf>
    <xf numFmtId="167" fontId="6" fillId="2" borderId="11" xfId="0" applyNumberFormat="1" applyFont="1" applyFill="1" applyBorder="1" applyAlignment="1" applyProtection="1">
      <alignment horizontal="center"/>
    </xf>
    <xf numFmtId="168" fontId="6" fillId="12" borderId="6" xfId="0" applyNumberFormat="1" applyFont="1" applyFill="1" applyBorder="1" applyProtection="1"/>
    <xf numFmtId="167" fontId="4" fillId="2" borderId="0" xfId="0" applyNumberFormat="1" applyFont="1" applyFill="1" applyBorder="1" applyAlignment="1" applyProtection="1"/>
    <xf numFmtId="0" fontId="4" fillId="2" borderId="0" xfId="0" applyFont="1" applyFill="1" applyBorder="1" applyAlignment="1" applyProtection="1">
      <alignment horizontal="right"/>
    </xf>
    <xf numFmtId="168" fontId="6" fillId="2" borderId="0" xfId="0" applyNumberFormat="1" applyFont="1" applyFill="1" applyBorder="1" applyProtection="1"/>
    <xf numFmtId="0" fontId="50" fillId="2" borderId="0" xfId="0" applyFont="1" applyFill="1" applyAlignment="1" applyProtection="1"/>
    <xf numFmtId="0" fontId="23" fillId="2" borderId="0" xfId="0" applyFont="1" applyFill="1" applyAlignment="1" applyProtection="1"/>
    <xf numFmtId="0" fontId="4" fillId="2" borderId="0" xfId="0" applyFont="1" applyFill="1" applyAlignment="1" applyProtection="1">
      <alignment horizontal="left"/>
    </xf>
    <xf numFmtId="0" fontId="4" fillId="2" borderId="0" xfId="0" applyFont="1" applyFill="1" applyAlignment="1" applyProtection="1">
      <alignment wrapText="1"/>
    </xf>
    <xf numFmtId="0" fontId="4" fillId="9" borderId="2" xfId="0" applyFont="1" applyFill="1" applyBorder="1" applyAlignment="1" applyProtection="1">
      <protection locked="0"/>
    </xf>
    <xf numFmtId="0" fontId="4" fillId="2" borderId="2" xfId="0" applyFont="1" applyFill="1" applyBorder="1" applyAlignment="1" applyProtection="1"/>
    <xf numFmtId="0" fontId="4" fillId="2" borderId="12" xfId="0" applyFont="1" applyFill="1" applyBorder="1" applyAlignment="1" applyProtection="1"/>
    <xf numFmtId="0" fontId="0" fillId="0" borderId="0" xfId="0" applyBorder="1"/>
    <xf numFmtId="44" fontId="36" fillId="2" borderId="0" xfId="13" applyFont="1" applyFill="1" applyBorder="1" applyAlignment="1">
      <alignment vertical="center"/>
    </xf>
    <xf numFmtId="0" fontId="0" fillId="0" borderId="0" xfId="0" applyProtection="1">
      <protection hidden="1"/>
    </xf>
    <xf numFmtId="0" fontId="0" fillId="3" borderId="11" xfId="0" applyFill="1" applyBorder="1" applyAlignment="1" applyProtection="1">
      <alignment horizontal="center"/>
      <protection hidden="1"/>
    </xf>
    <xf numFmtId="0" fontId="0" fillId="10" borderId="0" xfId="0" applyFill="1" applyProtection="1">
      <protection hidden="1"/>
    </xf>
    <xf numFmtId="0" fontId="0" fillId="10" borderId="0" xfId="0" applyFill="1" applyAlignment="1" applyProtection="1">
      <alignment horizontal="center" vertical="center"/>
      <protection hidden="1"/>
    </xf>
    <xf numFmtId="0" fontId="0" fillId="0" borderId="0" xfId="0" applyFill="1" applyProtection="1">
      <protection hidden="1"/>
    </xf>
    <xf numFmtId="2" fontId="0" fillId="0" borderId="4" xfId="0" applyNumberFormat="1" applyFill="1" applyBorder="1" applyAlignment="1" applyProtection="1">
      <alignment horizontal="center"/>
      <protection hidden="1"/>
    </xf>
    <xf numFmtId="2" fontId="0" fillId="0" borderId="11" xfId="0" applyNumberFormat="1" applyFill="1" applyBorder="1" applyAlignment="1" applyProtection="1">
      <alignment horizontal="center"/>
      <protection hidden="1"/>
    </xf>
    <xf numFmtId="0" fontId="0" fillId="0" borderId="11" xfId="0" applyFill="1" applyBorder="1" applyAlignment="1" applyProtection="1">
      <alignment horizontal="center"/>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2" fontId="0" fillId="0" borderId="4" xfId="0" applyNumberFormat="1" applyBorder="1" applyAlignment="1" applyProtection="1">
      <alignment horizontal="center"/>
      <protection hidden="1"/>
    </xf>
    <xf numFmtId="2" fontId="0" fillId="0" borderId="11" xfId="0" applyNumberFormat="1" applyBorder="1" applyAlignment="1" applyProtection="1">
      <alignment horizontal="center"/>
      <protection hidden="1"/>
    </xf>
    <xf numFmtId="0" fontId="0" fillId="0" borderId="11" xfId="0" applyBorder="1" applyAlignment="1" applyProtection="1">
      <alignment horizontal="center"/>
      <protection hidden="1"/>
    </xf>
    <xf numFmtId="0" fontId="0" fillId="12" borderId="0" xfId="0" applyFill="1" applyProtection="1">
      <protection hidden="1"/>
    </xf>
    <xf numFmtId="0" fontId="0" fillId="3" borderId="7" xfId="0" applyFill="1" applyBorder="1" applyAlignment="1" applyProtection="1">
      <alignment horizontal="center"/>
      <protection hidden="1"/>
    </xf>
    <xf numFmtId="2" fontId="0" fillId="0" borderId="9" xfId="0" applyNumberFormat="1" applyBorder="1" applyAlignment="1" applyProtection="1">
      <alignment horizontal="center"/>
      <protection hidden="1"/>
    </xf>
    <xf numFmtId="2" fontId="0" fillId="0" borderId="7" xfId="0" applyNumberFormat="1" applyBorder="1" applyAlignment="1" applyProtection="1">
      <alignment horizontal="center"/>
      <protection hidden="1"/>
    </xf>
    <xf numFmtId="0" fontId="0" fillId="0" borderId="7" xfId="0" applyBorder="1" applyAlignment="1" applyProtection="1">
      <alignment horizontal="center"/>
      <protection hidden="1"/>
    </xf>
    <xf numFmtId="0" fontId="0" fillId="3" borderId="11" xfId="0" applyFill="1" applyBorder="1" applyAlignment="1" applyProtection="1">
      <alignment textRotation="90"/>
      <protection hidden="1"/>
    </xf>
    <xf numFmtId="0" fontId="0" fillId="3" borderId="11" xfId="0" applyFill="1" applyBorder="1" applyProtection="1">
      <protection hidden="1"/>
    </xf>
    <xf numFmtId="2" fontId="0" fillId="3" borderId="11" xfId="0" applyNumberFormat="1" applyFill="1" applyBorder="1" applyProtection="1">
      <protection hidden="1"/>
    </xf>
    <xf numFmtId="0" fontId="0" fillId="3" borderId="11" xfId="0" applyFill="1" applyBorder="1" applyAlignment="1" applyProtection="1">
      <protection hidden="1"/>
    </xf>
    <xf numFmtId="0" fontId="0" fillId="0" borderId="11" xfId="0" applyBorder="1" applyProtection="1">
      <protection hidden="1"/>
    </xf>
    <xf numFmtId="0" fontId="0" fillId="0" borderId="0" xfId="0" applyFill="1" applyBorder="1" applyAlignment="1" applyProtection="1">
      <alignment textRotation="90"/>
      <protection hidden="1"/>
    </xf>
    <xf numFmtId="0" fontId="52" fillId="0" borderId="0" xfId="0" applyFont="1" applyAlignment="1"/>
    <xf numFmtId="0" fontId="52" fillId="0" borderId="0" xfId="0" applyFont="1" applyFill="1" applyAlignment="1"/>
    <xf numFmtId="0" fontId="52" fillId="0" borderId="20" xfId="0" applyFont="1" applyBorder="1" applyAlignment="1">
      <alignment horizontal="right" vertical="center"/>
    </xf>
    <xf numFmtId="0" fontId="54" fillId="0" borderId="23" xfId="0" applyFont="1" applyBorder="1" applyAlignment="1">
      <alignment vertical="center"/>
    </xf>
    <xf numFmtId="0" fontId="53" fillId="0" borderId="20" xfId="0" applyFont="1" applyBorder="1" applyAlignment="1">
      <alignment horizontal="center" vertical="center"/>
    </xf>
    <xf numFmtId="0" fontId="53" fillId="0" borderId="21" xfId="0" applyFont="1" applyBorder="1" applyAlignment="1">
      <alignment vertical="center"/>
    </xf>
    <xf numFmtId="0" fontId="53" fillId="0" borderId="22" xfId="0" applyFont="1" applyBorder="1" applyAlignment="1">
      <alignment vertical="center"/>
    </xf>
    <xf numFmtId="0" fontId="53" fillId="0" borderId="23" xfId="0" applyFont="1" applyBorder="1" applyAlignment="1">
      <alignment vertical="center"/>
    </xf>
    <xf numFmtId="0" fontId="53" fillId="0" borderId="25" xfId="0" applyFont="1" applyBorder="1" applyAlignment="1">
      <alignment horizontal="left" vertical="center"/>
    </xf>
    <xf numFmtId="0" fontId="53" fillId="0" borderId="28" xfId="0" applyFont="1" applyBorder="1" applyAlignment="1">
      <alignment vertical="center"/>
    </xf>
    <xf numFmtId="0" fontId="53" fillId="0" borderId="50" xfId="0" applyFont="1" applyBorder="1" applyAlignment="1">
      <alignment horizontal="left" vertical="center"/>
    </xf>
    <xf numFmtId="0" fontId="53" fillId="0" borderId="21" xfId="0" applyFont="1" applyBorder="1" applyAlignment="1">
      <alignment horizontal="center" vertical="center"/>
    </xf>
    <xf numFmtId="0" fontId="53" fillId="5" borderId="50" xfId="0" applyFont="1" applyFill="1" applyBorder="1" applyAlignment="1">
      <alignment vertical="center"/>
    </xf>
    <xf numFmtId="0" fontId="53" fillId="5" borderId="59" xfId="0" applyFont="1" applyFill="1" applyBorder="1" applyAlignment="1"/>
    <xf numFmtId="0" fontId="53" fillId="5" borderId="21" xfId="0" applyFont="1" applyFill="1" applyBorder="1" applyAlignment="1">
      <alignment vertical="center"/>
    </xf>
    <xf numFmtId="0" fontId="53" fillId="5" borderId="22" xfId="0" applyFont="1" applyFill="1" applyBorder="1" applyAlignment="1">
      <alignment vertical="center"/>
    </xf>
    <xf numFmtId="0" fontId="53" fillId="5" borderId="23" xfId="0" applyFont="1" applyFill="1" applyBorder="1" applyAlignment="1">
      <alignment vertical="center"/>
    </xf>
    <xf numFmtId="0" fontId="52" fillId="0" borderId="0" xfId="0" applyFont="1" applyAlignment="1">
      <alignment vertical="center"/>
    </xf>
    <xf numFmtId="0" fontId="53" fillId="5" borderId="24" xfId="0" applyFont="1" applyFill="1" applyBorder="1" applyAlignment="1"/>
    <xf numFmtId="0" fontId="53" fillId="5" borderId="50" xfId="0" applyFont="1" applyFill="1" applyBorder="1"/>
    <xf numFmtId="0" fontId="53" fillId="5" borderId="29" xfId="0" applyFont="1" applyFill="1" applyBorder="1"/>
    <xf numFmtId="0" fontId="53" fillId="5" borderId="26" xfId="0" applyFont="1" applyFill="1" applyBorder="1"/>
    <xf numFmtId="0" fontId="52" fillId="5" borderId="20" xfId="0" applyFont="1" applyFill="1" applyBorder="1" applyAlignment="1"/>
    <xf numFmtId="0" fontId="53" fillId="5" borderId="59" xfId="0" applyFont="1" applyFill="1" applyBorder="1"/>
    <xf numFmtId="0" fontId="53" fillId="15" borderId="23" xfId="0" applyFont="1" applyFill="1" applyBorder="1" applyAlignment="1">
      <alignment vertical="center"/>
    </xf>
    <xf numFmtId="0" fontId="52" fillId="5" borderId="21" xfId="0" applyFont="1" applyFill="1" applyBorder="1" applyAlignment="1"/>
    <xf numFmtId="0" fontId="52" fillId="5" borderId="22" xfId="0" applyFont="1" applyFill="1" applyBorder="1" applyAlignment="1"/>
    <xf numFmtId="0" fontId="52" fillId="5" borderId="23" xfId="0" applyFont="1" applyFill="1" applyBorder="1" applyAlignment="1"/>
    <xf numFmtId="0" fontId="53" fillId="0" borderId="59" xfId="0" applyFont="1" applyBorder="1" applyAlignment="1">
      <alignment vertical="center"/>
    </xf>
    <xf numFmtId="0" fontId="56" fillId="6" borderId="0" xfId="0" applyFont="1" applyFill="1" applyBorder="1" applyAlignment="1">
      <alignment vertical="center"/>
    </xf>
    <xf numFmtId="0" fontId="56" fillId="0" borderId="21" xfId="0" applyFont="1" applyBorder="1" applyAlignment="1">
      <alignment vertical="center"/>
    </xf>
    <xf numFmtId="0" fontId="56" fillId="0" borderId="29" xfId="0" applyFont="1" applyBorder="1" applyAlignment="1">
      <alignment vertical="center"/>
    </xf>
    <xf numFmtId="0" fontId="56" fillId="0" borderId="22" xfId="0" applyFont="1" applyBorder="1" applyAlignment="1">
      <alignment vertical="center"/>
    </xf>
    <xf numFmtId="0" fontId="54" fillId="0" borderId="21" xfId="0" applyFont="1" applyBorder="1" applyAlignment="1">
      <alignment vertical="center"/>
    </xf>
    <xf numFmtId="0" fontId="54" fillId="0" borderId="25" xfId="0" applyFont="1" applyBorder="1" applyAlignment="1">
      <alignment vertical="center"/>
    </xf>
    <xf numFmtId="0" fontId="45" fillId="0" borderId="0" xfId="0" applyFont="1" applyAlignment="1">
      <alignment vertical="center"/>
    </xf>
    <xf numFmtId="0" fontId="45" fillId="0" borderId="0" xfId="0" applyFont="1" applyAlignment="1">
      <alignment horizontal="right" vertical="center"/>
    </xf>
    <xf numFmtId="0" fontId="60" fillId="0" borderId="0" xfId="0" applyFont="1" applyAlignment="1">
      <alignment vertical="center" wrapText="1"/>
    </xf>
    <xf numFmtId="0" fontId="60" fillId="6" borderId="25" xfId="0" applyFont="1" applyFill="1" applyBorder="1" applyAlignment="1">
      <alignment vertical="center"/>
    </xf>
    <xf numFmtId="0" fontId="60" fillId="6" borderId="29" xfId="0" applyFont="1" applyFill="1" applyBorder="1" applyAlignment="1">
      <alignment vertical="center"/>
    </xf>
    <xf numFmtId="0" fontId="52" fillId="6" borderId="26" xfId="0" applyFont="1" applyFill="1" applyBorder="1" applyAlignment="1"/>
    <xf numFmtId="0" fontId="61" fillId="0" borderId="0" xfId="0" applyFont="1" applyBorder="1" applyAlignment="1">
      <alignment vertical="center"/>
    </xf>
    <xf numFmtId="0" fontId="55" fillId="5" borderId="22" xfId="0" applyFont="1" applyFill="1" applyBorder="1" applyAlignment="1">
      <alignment vertical="center"/>
    </xf>
    <xf numFmtId="0" fontId="53" fillId="5" borderId="28" xfId="0" applyFont="1" applyFill="1" applyBorder="1"/>
    <xf numFmtId="0" fontId="62" fillId="0" borderId="0" xfId="0" applyFont="1" applyAlignment="1">
      <alignment vertical="center"/>
    </xf>
    <xf numFmtId="0" fontId="60" fillId="0" borderId="0" xfId="0" applyFont="1" applyAlignment="1">
      <alignment vertical="center"/>
    </xf>
    <xf numFmtId="0" fontId="53" fillId="5" borderId="29" xfId="0" applyFont="1" applyFill="1" applyBorder="1" applyAlignment="1">
      <alignment vertical="center"/>
    </xf>
    <xf numFmtId="0" fontId="63" fillId="0" borderId="0" xfId="0" applyFont="1" applyAlignment="1"/>
    <xf numFmtId="0" fontId="54" fillId="9" borderId="29" xfId="0" applyFont="1" applyFill="1" applyBorder="1" applyAlignment="1" applyProtection="1">
      <alignment horizontal="right" vertical="center"/>
      <protection locked="0"/>
    </xf>
    <xf numFmtId="0" fontId="54" fillId="9" borderId="20" xfId="0" applyFont="1" applyFill="1" applyBorder="1" applyAlignment="1" applyProtection="1">
      <alignment vertical="center"/>
      <protection locked="0"/>
    </xf>
    <xf numFmtId="0" fontId="53" fillId="9" borderId="25" xfId="0" applyFont="1" applyFill="1" applyBorder="1" applyAlignment="1" applyProtection="1">
      <alignment horizontal="center" vertical="center"/>
      <protection locked="0"/>
    </xf>
    <xf numFmtId="0" fontId="54" fillId="9" borderId="50" xfId="0" applyFont="1" applyFill="1" applyBorder="1" applyAlignment="1" applyProtection="1">
      <alignment vertical="center"/>
      <protection locked="0"/>
    </xf>
    <xf numFmtId="0" fontId="56" fillId="9" borderId="20" xfId="0" applyFont="1" applyFill="1" applyBorder="1" applyAlignment="1" applyProtection="1">
      <alignment horizontal="center" vertical="center"/>
      <protection locked="0"/>
    </xf>
    <xf numFmtId="0" fontId="53" fillId="9" borderId="22" xfId="0" applyFont="1" applyFill="1" applyBorder="1"/>
    <xf numFmtId="0" fontId="53" fillId="9" borderId="0" xfId="0" applyFont="1" applyFill="1" applyBorder="1" applyAlignment="1" applyProtection="1">
      <protection locked="0"/>
    </xf>
    <xf numFmtId="0" fontId="53" fillId="9" borderId="20" xfId="0" applyFont="1" applyFill="1" applyBorder="1" applyProtection="1">
      <protection locked="0"/>
    </xf>
    <xf numFmtId="0" fontId="53" fillId="9" borderId="21" xfId="0" applyFont="1" applyFill="1" applyBorder="1" applyAlignment="1">
      <alignment horizontal="left"/>
    </xf>
    <xf numFmtId="0" fontId="53" fillId="9" borderId="59" xfId="0" applyFont="1" applyFill="1" applyBorder="1" applyProtection="1">
      <protection locked="0"/>
    </xf>
    <xf numFmtId="0" fontId="56" fillId="9" borderId="21" xfId="0" applyFont="1" applyFill="1" applyBorder="1" applyAlignment="1" applyProtection="1">
      <alignment horizontal="center" vertical="center"/>
      <protection locked="0"/>
    </xf>
    <xf numFmtId="0" fontId="53" fillId="0" borderId="22" xfId="0" applyFont="1" applyBorder="1" applyAlignment="1">
      <alignment horizontal="center" vertical="center"/>
    </xf>
    <xf numFmtId="0" fontId="53" fillId="9" borderId="26" xfId="0" applyFont="1" applyFill="1" applyBorder="1" applyProtection="1">
      <protection locked="0"/>
    </xf>
    <xf numFmtId="0" fontId="52" fillId="0" borderId="20" xfId="0" applyFont="1" applyBorder="1" applyAlignment="1">
      <alignment vertical="center"/>
    </xf>
    <xf numFmtId="0" fontId="53" fillId="5" borderId="27" xfId="0" applyFont="1" applyFill="1" applyBorder="1" applyAlignment="1"/>
    <xf numFmtId="0" fontId="53" fillId="5" borderId="27" xfId="0" applyFont="1" applyFill="1" applyBorder="1"/>
    <xf numFmtId="0" fontId="53" fillId="2" borderId="11" xfId="0" applyFont="1" applyFill="1" applyBorder="1" applyAlignment="1"/>
    <xf numFmtId="0" fontId="53" fillId="9" borderId="11" xfId="0" applyFont="1" applyFill="1" applyBorder="1" applyAlignment="1"/>
    <xf numFmtId="0" fontId="52" fillId="15" borderId="28" xfId="0" applyFont="1" applyFill="1" applyBorder="1" applyAlignment="1">
      <alignment vertical="center"/>
    </xf>
    <xf numFmtId="0" fontId="14" fillId="3" borderId="35" xfId="0" applyFont="1" applyFill="1" applyBorder="1"/>
    <xf numFmtId="0" fontId="4" fillId="3" borderId="34" xfId="0" applyFont="1" applyFill="1" applyBorder="1"/>
    <xf numFmtId="0" fontId="4" fillId="3" borderId="33" xfId="0" applyFont="1" applyFill="1" applyBorder="1"/>
    <xf numFmtId="0" fontId="7" fillId="3" borderId="31" xfId="0" applyFont="1" applyFill="1" applyBorder="1" applyAlignment="1">
      <alignment horizontal="right"/>
    </xf>
    <xf numFmtId="43" fontId="4" fillId="2" borderId="5" xfId="0" applyNumberFormat="1" applyFont="1" applyFill="1" applyBorder="1" applyAlignment="1" applyProtection="1">
      <alignment horizontal="center"/>
      <protection locked="0"/>
    </xf>
    <xf numFmtId="43" fontId="4" fillId="2" borderId="8" xfId="0" applyNumberFormat="1" applyFont="1" applyFill="1" applyBorder="1" applyAlignment="1" applyProtection="1">
      <protection locked="0"/>
    </xf>
    <xf numFmtId="43" fontId="4" fillId="2" borderId="16" xfId="0" applyNumberFormat="1" applyFont="1" applyFill="1" applyBorder="1" applyAlignment="1" applyProtection="1">
      <protection locked="0"/>
    </xf>
    <xf numFmtId="0" fontId="7" fillId="3" borderId="32" xfId="0" applyFont="1" applyFill="1" applyBorder="1" applyAlignment="1">
      <alignment horizontal="right"/>
    </xf>
    <xf numFmtId="0" fontId="4" fillId="2" borderId="5" xfId="0" applyFont="1" applyFill="1" applyBorder="1" applyAlignment="1">
      <alignment horizontal="center"/>
    </xf>
    <xf numFmtId="0" fontId="4" fillId="2" borderId="8" xfId="0" applyFont="1" applyFill="1" applyBorder="1" applyAlignment="1">
      <alignment horizontal="center"/>
    </xf>
    <xf numFmtId="0" fontId="4" fillId="2" borderId="16" xfId="0" applyFont="1" applyFill="1" applyBorder="1" applyAlignment="1">
      <alignment horizontal="center"/>
    </xf>
    <xf numFmtId="0" fontId="4" fillId="3" borderId="27" xfId="0" applyFont="1" applyFill="1" applyBorder="1"/>
    <xf numFmtId="0" fontId="4" fillId="3" borderId="0" xfId="0" applyFont="1" applyFill="1" applyBorder="1" applyAlignment="1" applyProtection="1">
      <alignment horizontal="left"/>
      <protection locked="0"/>
    </xf>
    <xf numFmtId="0" fontId="4" fillId="3" borderId="14" xfId="0" applyFont="1" applyFill="1" applyBorder="1" applyAlignment="1" applyProtection="1">
      <alignment horizontal="left"/>
      <protection locked="0"/>
    </xf>
    <xf numFmtId="0" fontId="4" fillId="3" borderId="0" xfId="0" applyFont="1" applyFill="1" applyBorder="1"/>
    <xf numFmtId="0" fontId="4" fillId="3" borderId="14" xfId="0" applyFont="1" applyFill="1" applyBorder="1"/>
    <xf numFmtId="0" fontId="6" fillId="3" borderId="27" xfId="0" applyFont="1" applyFill="1" applyBorder="1" applyAlignment="1">
      <alignment horizontal="right"/>
    </xf>
    <xf numFmtId="0" fontId="4" fillId="2" borderId="11" xfId="0" applyFont="1" applyFill="1" applyBorder="1"/>
    <xf numFmtId="0" fontId="4" fillId="3" borderId="27" xfId="0" applyFont="1" applyFill="1" applyBorder="1" applyAlignment="1">
      <alignment horizontal="right"/>
    </xf>
    <xf numFmtId="0" fontId="4" fillId="2" borderId="7" xfId="0" applyFont="1" applyFill="1" applyBorder="1"/>
    <xf numFmtId="0" fontId="4" fillId="3" borderId="31" xfId="0" applyFont="1" applyFill="1" applyBorder="1" applyAlignment="1">
      <alignment horizontal="left"/>
    </xf>
    <xf numFmtId="0" fontId="4" fillId="2" borderId="12" xfId="0" applyFont="1" applyFill="1" applyBorder="1"/>
    <xf numFmtId="0" fontId="4" fillId="2" borderId="30" xfId="0" applyFont="1" applyFill="1" applyBorder="1"/>
    <xf numFmtId="0" fontId="4" fillId="2" borderId="19" xfId="0" applyFont="1" applyFill="1" applyBorder="1" applyAlignment="1">
      <alignment horizontal="right"/>
    </xf>
    <xf numFmtId="0" fontId="4" fillId="2" borderId="2" xfId="0" applyFont="1" applyFill="1" applyBorder="1"/>
    <xf numFmtId="0" fontId="4" fillId="2" borderId="13" xfId="0" applyFont="1" applyFill="1" applyBorder="1"/>
    <xf numFmtId="0" fontId="13" fillId="3" borderId="27" xfId="0" applyFont="1" applyFill="1" applyBorder="1" applyAlignment="1">
      <alignment horizontal="left"/>
    </xf>
    <xf numFmtId="0" fontId="7" fillId="3" borderId="28" xfId="0" applyFont="1" applyFill="1" applyBorder="1" applyAlignment="1">
      <alignment vertical="center"/>
    </xf>
    <xf numFmtId="0" fontId="7" fillId="3" borderId="18" xfId="0" applyFont="1" applyFill="1" applyBorder="1" applyAlignment="1">
      <alignment vertical="center"/>
    </xf>
    <xf numFmtId="0" fontId="7" fillId="3" borderId="17" xfId="0" applyFont="1" applyFill="1" applyBorder="1" applyAlignment="1">
      <alignment vertical="center"/>
    </xf>
    <xf numFmtId="0" fontId="7" fillId="3" borderId="23" xfId="0" applyFont="1" applyFill="1" applyBorder="1"/>
    <xf numFmtId="0" fontId="7" fillId="3" borderId="20" xfId="0" applyFont="1" applyFill="1" applyBorder="1" applyAlignment="1">
      <alignment horizontal="center"/>
    </xf>
    <xf numFmtId="0" fontId="7" fillId="3" borderId="22" xfId="0" applyFont="1" applyFill="1" applyBorder="1"/>
    <xf numFmtId="0" fontId="4" fillId="3" borderId="21" xfId="0" applyFont="1" applyFill="1" applyBorder="1"/>
    <xf numFmtId="0" fontId="7" fillId="3" borderId="27" xfId="0" applyFont="1" applyFill="1" applyBorder="1"/>
    <xf numFmtId="2" fontId="4" fillId="2" borderId="6" xfId="0" applyNumberFormat="1" applyFont="1" applyFill="1" applyBorder="1" applyAlignment="1" applyProtection="1">
      <alignment horizontal="center"/>
      <protection locked="0"/>
    </xf>
    <xf numFmtId="43" fontId="4" fillId="3" borderId="0" xfId="0" applyNumberFormat="1" applyFont="1" applyFill="1" applyBorder="1"/>
    <xf numFmtId="0" fontId="7" fillId="3" borderId="18" xfId="0" applyFont="1" applyFill="1" applyBorder="1" applyAlignment="1">
      <alignment horizontal="center"/>
    </xf>
    <xf numFmtId="2" fontId="4" fillId="2" borderId="11" xfId="0" applyNumberFormat="1" applyFont="1" applyFill="1" applyBorder="1" applyAlignment="1" applyProtection="1">
      <alignment horizontal="center"/>
      <protection locked="0"/>
    </xf>
    <xf numFmtId="0" fontId="7" fillId="3" borderId="0" xfId="0" applyFont="1" applyFill="1" applyBorder="1" applyAlignment="1">
      <alignment horizontal="center"/>
    </xf>
    <xf numFmtId="4" fontId="12" fillId="3" borderId="11" xfId="0" applyNumberFormat="1" applyFont="1" applyFill="1" applyBorder="1" applyAlignment="1">
      <alignment horizontal="center"/>
    </xf>
    <xf numFmtId="0" fontId="7" fillId="3" borderId="2" xfId="0" applyFont="1" applyFill="1" applyBorder="1" applyAlignment="1">
      <alignment horizontal="center"/>
    </xf>
    <xf numFmtId="4" fontId="11" fillId="3" borderId="11" xfId="0" applyNumberFormat="1" applyFont="1" applyFill="1" applyBorder="1" applyAlignment="1">
      <alignment horizontal="center"/>
    </xf>
    <xf numFmtId="0" fontId="6" fillId="2" borderId="11" xfId="0" applyFont="1" applyFill="1" applyBorder="1" applyAlignment="1" applyProtection="1">
      <alignment horizontal="center"/>
      <protection locked="0"/>
    </xf>
    <xf numFmtId="4" fontId="7" fillId="3" borderId="12" xfId="0" applyNumberFormat="1" applyFont="1" applyFill="1" applyBorder="1" applyAlignment="1">
      <alignment horizontal="center"/>
    </xf>
    <xf numFmtId="164" fontId="7" fillId="2" borderId="11" xfId="0" applyNumberFormat="1" applyFont="1" applyFill="1" applyBorder="1" applyAlignment="1" applyProtection="1">
      <alignment horizontal="center"/>
      <protection locked="0"/>
    </xf>
    <xf numFmtId="0" fontId="7" fillId="3" borderId="26" xfId="0" applyFont="1" applyFill="1" applyBorder="1"/>
    <xf numFmtId="0" fontId="6" fillId="3" borderId="29" xfId="0" applyFont="1" applyFill="1" applyBorder="1" applyAlignment="1">
      <alignment horizontal="center"/>
    </xf>
    <xf numFmtId="0" fontId="4" fillId="3" borderId="29" xfId="0" applyFont="1" applyFill="1" applyBorder="1"/>
    <xf numFmtId="0" fontId="7" fillId="3" borderId="29" xfId="0" applyFont="1" applyFill="1" applyBorder="1" applyAlignment="1">
      <alignment horizontal="center"/>
    </xf>
    <xf numFmtId="0" fontId="4" fillId="3" borderId="25" xfId="0" applyFont="1" applyFill="1" applyBorder="1"/>
    <xf numFmtId="0" fontId="7" fillId="3" borderId="28" xfId="0" applyFont="1" applyFill="1" applyBorder="1"/>
    <xf numFmtId="0" fontId="6" fillId="3" borderId="18" xfId="0" applyFont="1" applyFill="1" applyBorder="1"/>
    <xf numFmtId="0" fontId="4" fillId="3" borderId="18" xfId="0" applyFont="1" applyFill="1" applyBorder="1"/>
    <xf numFmtId="0" fontId="4" fillId="3" borderId="17" xfId="0" applyFont="1" applyFill="1" applyBorder="1"/>
    <xf numFmtId="7" fontId="10" fillId="3" borderId="20" xfId="0" applyNumberFormat="1" applyFont="1" applyFill="1" applyBorder="1" applyAlignment="1">
      <alignment horizontal="center"/>
    </xf>
    <xf numFmtId="39" fontId="10" fillId="3" borderId="24" xfId="0" applyNumberFormat="1" applyFont="1" applyFill="1" applyBorder="1" applyAlignment="1">
      <alignment horizontal="center"/>
    </xf>
    <xf numFmtId="0" fontId="6" fillId="3" borderId="26" xfId="0" applyFont="1" applyFill="1" applyBorder="1"/>
    <xf numFmtId="0" fontId="6" fillId="3" borderId="23" xfId="0" applyFont="1" applyFill="1" applyBorder="1"/>
    <xf numFmtId="0" fontId="4" fillId="3" borderId="22" xfId="0" applyFont="1" applyFill="1" applyBorder="1"/>
    <xf numFmtId="39" fontId="10" fillId="3" borderId="50" xfId="6" applyNumberFormat="1" applyFont="1" applyFill="1" applyBorder="1" applyAlignment="1">
      <alignment horizontal="center"/>
    </xf>
    <xf numFmtId="1" fontId="4" fillId="2" borderId="2" xfId="0" applyNumberFormat="1" applyFont="1" applyFill="1" applyBorder="1" applyAlignment="1" applyProtection="1">
      <alignment horizontal="center"/>
    </xf>
    <xf numFmtId="0" fontId="2" fillId="0" borderId="0" xfId="0" applyFont="1"/>
    <xf numFmtId="2" fontId="2" fillId="3" borderId="4" xfId="0" applyNumberFormat="1" applyFont="1" applyFill="1" applyBorder="1" applyAlignment="1">
      <alignment horizontal="center"/>
    </xf>
    <xf numFmtId="0" fontId="66" fillId="0" borderId="0" xfId="1" applyFont="1"/>
    <xf numFmtId="14" fontId="66" fillId="0" borderId="0" xfId="1" applyNumberFormat="1" applyFont="1"/>
    <xf numFmtId="0" fontId="67" fillId="5" borderId="29" xfId="0" applyFont="1" applyFill="1" applyBorder="1" applyAlignment="1">
      <alignment vertical="center"/>
    </xf>
    <xf numFmtId="0" fontId="67" fillId="5" borderId="22" xfId="0" applyFont="1" applyFill="1" applyBorder="1" applyAlignment="1">
      <alignment vertical="center"/>
    </xf>
    <xf numFmtId="0" fontId="69" fillId="16" borderId="18" xfId="0" applyFont="1" applyFill="1" applyBorder="1" applyAlignment="1">
      <alignment vertical="center"/>
    </xf>
    <xf numFmtId="0" fontId="69" fillId="16" borderId="0" xfId="0" applyFont="1" applyFill="1" applyBorder="1" applyAlignment="1">
      <alignment vertical="center"/>
    </xf>
    <xf numFmtId="0" fontId="67" fillId="16" borderId="29" xfId="0" applyFont="1" applyFill="1" applyBorder="1" applyAlignment="1">
      <alignment vertical="center"/>
    </xf>
    <xf numFmtId="0" fontId="69" fillId="16" borderId="29" xfId="0" applyFont="1" applyFill="1" applyBorder="1" applyAlignment="1">
      <alignment vertical="center"/>
    </xf>
    <xf numFmtId="0" fontId="69" fillId="0" borderId="27" xfId="0" applyFont="1" applyBorder="1" applyAlignment="1"/>
    <xf numFmtId="0" fontId="67" fillId="0" borderId="20" xfId="0" applyFont="1" applyFill="1" applyBorder="1" applyAlignment="1">
      <alignment horizontal="center" vertical="center"/>
    </xf>
    <xf numFmtId="0" fontId="67" fillId="9" borderId="20" xfId="0" applyFont="1" applyFill="1" applyBorder="1" applyAlignment="1" applyProtection="1">
      <alignment horizontal="center" vertical="center"/>
      <protection locked="0"/>
    </xf>
    <xf numFmtId="0" fontId="74" fillId="9" borderId="50" xfId="0" applyFont="1" applyFill="1" applyBorder="1" applyAlignment="1" applyProtection="1">
      <alignment horizontal="center" vertical="center"/>
      <protection locked="0"/>
    </xf>
    <xf numFmtId="0" fontId="74" fillId="9" borderId="25" xfId="0" applyFont="1" applyFill="1" applyBorder="1" applyAlignment="1" applyProtection="1">
      <alignment horizontal="center" vertical="center"/>
      <protection locked="0"/>
    </xf>
    <xf numFmtId="0" fontId="74" fillId="9" borderId="20" xfId="0" applyFont="1" applyFill="1" applyBorder="1" applyAlignment="1" applyProtection="1">
      <alignment horizontal="center" vertical="center"/>
      <protection locked="0"/>
    </xf>
    <xf numFmtId="0" fontId="77" fillId="9" borderId="20" xfId="0" applyFont="1" applyFill="1" applyBorder="1" applyAlignment="1" applyProtection="1">
      <alignment horizontal="center" vertical="center"/>
      <protection locked="0"/>
    </xf>
    <xf numFmtId="0" fontId="67" fillId="5" borderId="23" xfId="0" applyFont="1" applyFill="1" applyBorder="1" applyAlignment="1">
      <alignment vertical="center"/>
    </xf>
    <xf numFmtId="0" fontId="67" fillId="5" borderId="21" xfId="0" applyFont="1" applyFill="1" applyBorder="1" applyAlignment="1">
      <alignment vertical="center"/>
    </xf>
    <xf numFmtId="0" fontId="69" fillId="5" borderId="24" xfId="0" applyFont="1" applyFill="1" applyBorder="1" applyAlignment="1"/>
    <xf numFmtId="0" fontId="69" fillId="5" borderId="59" xfId="0" applyFont="1" applyFill="1" applyBorder="1" applyAlignment="1"/>
    <xf numFmtId="0" fontId="69" fillId="5" borderId="50" xfId="0" applyFont="1" applyFill="1" applyBorder="1" applyAlignment="1"/>
    <xf numFmtId="0" fontId="69" fillId="0" borderId="18" xfId="0" applyFont="1" applyBorder="1" applyAlignment="1">
      <alignment vertical="center"/>
    </xf>
    <xf numFmtId="0" fontId="69" fillId="0" borderId="18" xfId="0" applyFont="1" applyBorder="1" applyAlignment="1"/>
    <xf numFmtId="0" fontId="69" fillId="9" borderId="23" xfId="0" applyFont="1" applyFill="1" applyBorder="1" applyAlignment="1" applyProtection="1">
      <alignment horizontal="right" vertical="center"/>
      <protection locked="0"/>
    </xf>
    <xf numFmtId="0" fontId="69" fillId="9" borderId="22" xfId="0" applyFont="1" applyFill="1" applyBorder="1" applyAlignment="1">
      <alignment vertical="center"/>
    </xf>
    <xf numFmtId="0" fontId="69" fillId="5" borderId="28" xfId="0" applyFont="1" applyFill="1" applyBorder="1" applyAlignment="1">
      <alignment vertical="center"/>
    </xf>
    <xf numFmtId="0" fontId="69" fillId="5" borderId="18" xfId="0" applyFont="1" applyFill="1" applyBorder="1" applyAlignment="1">
      <alignment vertical="center"/>
    </xf>
    <xf numFmtId="0" fontId="69" fillId="5" borderId="17" xfId="0" applyFont="1" applyFill="1" applyBorder="1" applyAlignment="1">
      <alignment vertical="center"/>
    </xf>
    <xf numFmtId="0" fontId="69" fillId="0" borderId="0" xfId="0" applyFont="1" applyBorder="1" applyAlignment="1"/>
    <xf numFmtId="0" fontId="69" fillId="5" borderId="27" xfId="0" applyFont="1" applyFill="1" applyBorder="1" applyAlignment="1">
      <alignment vertical="center"/>
    </xf>
    <xf numFmtId="0" fontId="69" fillId="5" borderId="0" xfId="0" applyFont="1" applyFill="1" applyBorder="1" applyAlignment="1">
      <alignment vertical="center"/>
    </xf>
    <xf numFmtId="0" fontId="69" fillId="5" borderId="14" xfId="0" applyFont="1" applyFill="1" applyBorder="1" applyAlignment="1">
      <alignment vertical="center"/>
    </xf>
    <xf numFmtId="0" fontId="69" fillId="5" borderId="26" xfId="0" applyFont="1" applyFill="1" applyBorder="1" applyAlignment="1">
      <alignment vertical="center"/>
    </xf>
    <xf numFmtId="0" fontId="69" fillId="5" borderId="29" xfId="0" applyFont="1" applyFill="1" applyBorder="1" applyAlignment="1">
      <alignment vertical="center"/>
    </xf>
    <xf numFmtId="0" fontId="69" fillId="5" borderId="25" xfId="0" applyFont="1" applyFill="1" applyBorder="1" applyAlignment="1">
      <alignment vertical="center"/>
    </xf>
    <xf numFmtId="0" fontId="69" fillId="0" borderId="27" xfId="0" applyFont="1" applyBorder="1"/>
    <xf numFmtId="0" fontId="68" fillId="0" borderId="27" xfId="0" applyFont="1" applyBorder="1" applyAlignment="1">
      <alignment vertical="center"/>
    </xf>
    <xf numFmtId="0" fontId="2" fillId="0" borderId="0" xfId="9" applyFont="1" applyAlignment="1">
      <alignment horizontal="left" vertical="center"/>
    </xf>
    <xf numFmtId="0" fontId="39" fillId="0" borderId="22" xfId="9" applyFont="1" applyBorder="1" applyAlignment="1">
      <alignment vertical="center"/>
    </xf>
    <xf numFmtId="0" fontId="39" fillId="0" borderId="21" xfId="9" applyFont="1" applyBorder="1" applyAlignment="1">
      <alignment vertical="center"/>
    </xf>
    <xf numFmtId="0" fontId="1" fillId="0" borderId="0" xfId="9" applyFont="1" applyAlignment="1">
      <alignment vertical="center"/>
    </xf>
    <xf numFmtId="0" fontId="1" fillId="0" borderId="0" xfId="9" applyFont="1" applyAlignment="1">
      <alignment horizontal="left" vertical="center"/>
    </xf>
    <xf numFmtId="0" fontId="1" fillId="0" borderId="0" xfId="9" applyFont="1" applyAlignment="1">
      <alignment horizontal="left" vertical="center" wrapText="1"/>
    </xf>
    <xf numFmtId="0" fontId="1" fillId="0" borderId="0" xfId="9" applyFont="1"/>
    <xf numFmtId="0" fontId="1" fillId="2" borderId="0" xfId="9" applyFont="1" applyFill="1"/>
    <xf numFmtId="0" fontId="1" fillId="2" borderId="0" xfId="9" applyFont="1" applyFill="1" applyBorder="1" applyAlignment="1">
      <alignment vertical="center"/>
    </xf>
    <xf numFmtId="0" fontId="15" fillId="0" borderId="0" xfId="9" applyFont="1"/>
    <xf numFmtId="0" fontId="2" fillId="5" borderId="20" xfId="0" applyFont="1" applyFill="1" applyBorder="1" applyAlignment="1">
      <alignment horizontal="center"/>
    </xf>
    <xf numFmtId="0" fontId="2" fillId="20" borderId="20" xfId="0" applyFont="1" applyFill="1" applyBorder="1" applyAlignment="1">
      <alignment horizontal="center"/>
    </xf>
    <xf numFmtId="0" fontId="37" fillId="0" borderId="0" xfId="0" applyFont="1"/>
    <xf numFmtId="0" fontId="67" fillId="3" borderId="20" xfId="0" applyFont="1" applyFill="1" applyBorder="1" applyAlignment="1">
      <alignment horizontal="right" vertical="center"/>
    </xf>
    <xf numFmtId="0" fontId="67" fillId="3" borderId="21" xfId="0" applyFont="1" applyFill="1" applyBorder="1" applyAlignment="1">
      <alignment horizontal="right" vertical="center"/>
    </xf>
    <xf numFmtId="0" fontId="31" fillId="3" borderId="11" xfId="9" applyFont="1" applyFill="1" applyBorder="1" applyAlignment="1">
      <alignment horizontal="right" vertical="center"/>
    </xf>
    <xf numFmtId="0" fontId="1" fillId="19" borderId="0" xfId="9" applyFill="1"/>
    <xf numFmtId="0" fontId="0" fillId="0" borderId="0" xfId="0" applyFill="1"/>
    <xf numFmtId="0" fontId="0" fillId="0" borderId="0" xfId="0" applyAlignment="1">
      <alignment horizontal="center" vertical="center"/>
    </xf>
    <xf numFmtId="0" fontId="0" fillId="4" borderId="0" xfId="0" applyFill="1" applyAlignment="1">
      <alignment horizontal="center"/>
    </xf>
    <xf numFmtId="0" fontId="0" fillId="0" borderId="0" xfId="0" applyAlignment="1">
      <alignment horizontal="center"/>
    </xf>
    <xf numFmtId="44" fontId="7" fillId="0" borderId="0" xfId="13" applyFont="1" applyFill="1" applyBorder="1" applyAlignment="1">
      <alignment vertical="center"/>
    </xf>
    <xf numFmtId="0" fontId="7" fillId="0" borderId="0" xfId="0" applyFont="1"/>
    <xf numFmtId="0" fontId="6" fillId="0" borderId="0" xfId="0" applyFont="1"/>
    <xf numFmtId="0" fontId="4" fillId="0" borderId="0" xfId="0" applyFont="1" applyAlignment="1">
      <alignment horizontal="center"/>
    </xf>
    <xf numFmtId="0" fontId="4" fillId="0" borderId="0" xfId="0" applyFont="1" applyProtection="1"/>
    <xf numFmtId="43" fontId="4" fillId="0" borderId="0" xfId="0" applyNumberFormat="1" applyFont="1" applyFill="1" applyBorder="1" applyAlignment="1" applyProtection="1">
      <alignment horizontal="center"/>
      <protection locked="0"/>
    </xf>
    <xf numFmtId="0" fontId="4" fillId="0" borderId="11" xfId="0" applyFont="1" applyBorder="1"/>
    <xf numFmtId="0" fontId="4" fillId="0" borderId="11" xfId="0" applyFont="1" applyBorder="1" applyAlignment="1">
      <alignment horizontal="center"/>
    </xf>
    <xf numFmtId="0" fontId="4" fillId="0" borderId="0" xfId="0" applyFont="1" applyBorder="1" applyAlignment="1">
      <alignment horizontal="center"/>
    </xf>
    <xf numFmtId="0" fontId="4" fillId="0" borderId="11" xfId="0" applyFont="1" applyBorder="1" applyAlignment="1">
      <alignment wrapText="1"/>
    </xf>
    <xf numFmtId="0" fontId="4" fillId="0" borderId="11" xfId="0" applyFont="1" applyBorder="1" applyAlignment="1">
      <alignment horizontal="center" wrapText="1"/>
    </xf>
    <xf numFmtId="0" fontId="4" fillId="0" borderId="11" xfId="0" applyFont="1" applyFill="1" applyBorder="1" applyAlignment="1">
      <alignment horizontal="center" wrapText="1"/>
    </xf>
    <xf numFmtId="0" fontId="4" fillId="0" borderId="0" xfId="0" applyFont="1" applyBorder="1" applyAlignment="1">
      <alignment horizontal="center" wrapText="1"/>
    </xf>
    <xf numFmtId="1" fontId="6" fillId="9" borderId="11" xfId="0" applyNumberFormat="1" applyFont="1" applyFill="1" applyBorder="1" applyAlignment="1" applyProtection="1">
      <alignment horizontal="center"/>
      <protection locked="0"/>
    </xf>
    <xf numFmtId="0" fontId="4" fillId="0" borderId="0" xfId="0" applyFont="1" applyFill="1" applyBorder="1" applyAlignment="1">
      <alignment horizontal="center"/>
    </xf>
    <xf numFmtId="0" fontId="16" fillId="0" borderId="0" xfId="0" applyFont="1"/>
    <xf numFmtId="0" fontId="4" fillId="0" borderId="11" xfId="0" applyFont="1" applyBorder="1" applyAlignment="1">
      <alignment horizontal="left"/>
    </xf>
    <xf numFmtId="43" fontId="4" fillId="0" borderId="0" xfId="0" applyNumberFormat="1" applyFont="1" applyFill="1" applyBorder="1" applyAlignment="1" applyProtection="1"/>
    <xf numFmtId="49" fontId="4" fillId="0" borderId="0" xfId="0" applyNumberFormat="1" applyFont="1" applyFill="1" applyBorder="1" applyAlignment="1" applyProtection="1">
      <protection locked="0"/>
    </xf>
    <xf numFmtId="1" fontId="6" fillId="0" borderId="0" xfId="0" applyNumberFormat="1" applyFont="1" applyFill="1" applyBorder="1" applyAlignment="1" applyProtection="1">
      <alignment horizontal="center"/>
      <protection locked="0"/>
    </xf>
    <xf numFmtId="0" fontId="16" fillId="0" borderId="0" xfId="0" applyFont="1" applyFill="1" applyBorder="1" applyAlignment="1"/>
    <xf numFmtId="0" fontId="4" fillId="0" borderId="0" xfId="0" applyFont="1" applyFill="1" applyBorder="1"/>
    <xf numFmtId="0" fontId="4" fillId="0" borderId="0" xfId="0" applyFont="1" applyAlignment="1">
      <alignment horizontal="center" vertical="center"/>
    </xf>
    <xf numFmtId="0" fontId="4" fillId="0" borderId="0" xfId="0" applyFont="1" applyAlignment="1">
      <alignment horizontal="left" vertical="center"/>
    </xf>
    <xf numFmtId="166" fontId="18" fillId="0" borderId="0" xfId="0" applyNumberFormat="1" applyFont="1" applyFill="1" applyBorder="1" applyAlignment="1" applyProtection="1">
      <alignment horizontal="center"/>
      <protection locked="0"/>
    </xf>
    <xf numFmtId="39" fontId="18" fillId="0" borderId="0" xfId="0" applyNumberFormat="1" applyFont="1" applyFill="1" applyBorder="1" applyAlignment="1" applyProtection="1">
      <alignment horizontal="center"/>
      <protection locked="0"/>
    </xf>
    <xf numFmtId="0" fontId="4" fillId="0" borderId="0" xfId="0" applyFont="1" applyFill="1" applyBorder="1" applyAlignment="1">
      <alignment horizontal="center" vertical="center"/>
    </xf>
    <xf numFmtId="0" fontId="4" fillId="0" borderId="11" xfId="0" applyFont="1" applyFill="1" applyBorder="1" applyAlignment="1">
      <alignment horizontal="center"/>
    </xf>
    <xf numFmtId="0" fontId="7" fillId="3" borderId="28" xfId="0" applyFont="1" applyFill="1" applyBorder="1" applyAlignment="1" applyProtection="1"/>
    <xf numFmtId="0" fontId="7" fillId="3" borderId="18" xfId="0" applyFont="1" applyFill="1" applyBorder="1" applyAlignment="1" applyProtection="1"/>
    <xf numFmtId="0" fontId="7" fillId="3" borderId="17" xfId="0" applyFont="1" applyFill="1" applyBorder="1" applyAlignment="1" applyProtection="1"/>
    <xf numFmtId="168" fontId="18" fillId="9" borderId="11" xfId="0" applyNumberFormat="1" applyFont="1" applyFill="1" applyBorder="1" applyAlignment="1" applyProtection="1">
      <alignment horizontal="center"/>
      <protection locked="0"/>
    </xf>
    <xf numFmtId="39" fontId="7" fillId="0" borderId="0" xfId="0" applyNumberFormat="1" applyFont="1" applyFill="1" applyBorder="1" applyAlignment="1">
      <alignment horizontal="center"/>
    </xf>
    <xf numFmtId="0" fontId="4" fillId="0" borderId="0" xfId="0" applyFont="1" applyFill="1" applyBorder="1" applyAlignment="1">
      <alignment horizontal="left" vertical="center"/>
    </xf>
    <xf numFmtId="0" fontId="9" fillId="0" borderId="0" xfId="0" applyFont="1" applyFill="1"/>
    <xf numFmtId="0" fontId="9" fillId="0" borderId="0" xfId="0" applyFont="1"/>
    <xf numFmtId="0" fontId="16" fillId="9" borderId="11" xfId="0" applyFont="1" applyFill="1" applyBorder="1" applyAlignment="1" applyProtection="1">
      <alignment horizontal="center" vertical="center"/>
      <protection locked="0"/>
    </xf>
    <xf numFmtId="167" fontId="18" fillId="3" borderId="5" xfId="0" applyNumberFormat="1" applyFont="1" applyFill="1" applyBorder="1" applyAlignment="1" applyProtection="1"/>
    <xf numFmtId="167" fontId="18" fillId="3" borderId="16" xfId="0" applyNumberFormat="1" applyFont="1" applyFill="1" applyBorder="1" applyAlignment="1" applyProtection="1"/>
    <xf numFmtId="0" fontId="25" fillId="0" borderId="0" xfId="0" applyFont="1" applyFill="1"/>
    <xf numFmtId="0" fontId="25" fillId="0" borderId="0" xfId="0" applyFont="1"/>
    <xf numFmtId="0" fontId="4" fillId="0" borderId="7" xfId="0" applyFont="1" applyBorder="1"/>
    <xf numFmtId="0" fontId="4" fillId="0" borderId="7" xfId="0" applyFont="1" applyBorder="1" applyAlignment="1">
      <alignment horizontal="center"/>
    </xf>
    <xf numFmtId="0" fontId="4" fillId="0" borderId="7" xfId="0" applyFont="1" applyBorder="1" applyAlignment="1">
      <alignment horizontal="left"/>
    </xf>
    <xf numFmtId="0" fontId="4" fillId="0" borderId="7" xfId="0" applyFont="1" applyFill="1" applyBorder="1" applyAlignment="1">
      <alignment horizontal="center"/>
    </xf>
    <xf numFmtId="0" fontId="4" fillId="0" borderId="6" xfId="0" applyFont="1" applyBorder="1"/>
    <xf numFmtId="0" fontId="4" fillId="0" borderId="6" xfId="0" applyFont="1" applyBorder="1" applyAlignment="1">
      <alignment horizontal="center"/>
    </xf>
    <xf numFmtId="0" fontId="4" fillId="0" borderId="6" xfId="0" applyFont="1" applyBorder="1" applyAlignment="1">
      <alignment horizontal="left"/>
    </xf>
    <xf numFmtId="0" fontId="4" fillId="0" borderId="6" xfId="0" applyFont="1" applyFill="1" applyBorder="1" applyAlignment="1">
      <alignment horizontal="center"/>
    </xf>
    <xf numFmtId="0" fontId="9" fillId="0" borderId="0" xfId="0" applyFont="1" applyFill="1" applyBorder="1"/>
    <xf numFmtId="0" fontId="4" fillId="0" borderId="0" xfId="0" applyFont="1" applyAlignment="1"/>
    <xf numFmtId="0" fontId="4" fillId="0" borderId="0" xfId="0" applyFont="1" applyFill="1" applyBorder="1" applyAlignment="1" applyProtection="1">
      <alignment vertical="center"/>
    </xf>
    <xf numFmtId="0" fontId="4" fillId="0" borderId="0" xfId="0" applyFont="1" applyAlignment="1" applyProtection="1">
      <alignment vertical="center"/>
    </xf>
    <xf numFmtId="0" fontId="18" fillId="0" borderId="0" xfId="0" applyFont="1" applyFill="1" applyBorder="1" applyAlignment="1">
      <alignment horizontal="center"/>
    </xf>
    <xf numFmtId="1" fontId="4" fillId="0" borderId="0" xfId="0" applyNumberFormat="1" applyFont="1"/>
    <xf numFmtId="39" fontId="17" fillId="0" borderId="0" xfId="0" applyNumberFormat="1" applyFont="1" applyFill="1" applyBorder="1" applyAlignment="1">
      <alignment horizontal="center"/>
    </xf>
    <xf numFmtId="0" fontId="8" fillId="0" borderId="0" xfId="4" applyFont="1" applyFill="1" applyAlignment="1" applyProtection="1">
      <alignment vertical="center"/>
    </xf>
    <xf numFmtId="0" fontId="16" fillId="0" borderId="0" xfId="0" applyFont="1" applyAlignment="1">
      <alignment horizontal="left" vertical="center"/>
    </xf>
    <xf numFmtId="2" fontId="18" fillId="9" borderId="11" xfId="0" applyNumberFormat="1" applyFont="1" applyFill="1" applyBorder="1" applyAlignment="1" applyProtection="1">
      <alignment horizontal="center"/>
      <protection locked="0"/>
    </xf>
    <xf numFmtId="39" fontId="18" fillId="3" borderId="5" xfId="0" applyNumberFormat="1" applyFont="1" applyFill="1" applyBorder="1" applyAlignment="1" applyProtection="1">
      <alignment horizontal="right" vertical="center"/>
    </xf>
    <xf numFmtId="39" fontId="18" fillId="3" borderId="16" xfId="0" applyNumberFormat="1" applyFont="1" applyFill="1" applyBorder="1" applyAlignment="1" applyProtection="1">
      <alignment horizontal="left" vertical="center"/>
    </xf>
    <xf numFmtId="0" fontId="16" fillId="0" borderId="0" xfId="0" applyFont="1" applyFill="1" applyBorder="1" applyAlignment="1">
      <alignment horizontal="center" vertical="top"/>
    </xf>
    <xf numFmtId="0" fontId="18" fillId="3" borderId="40" xfId="0" applyFont="1" applyFill="1" applyBorder="1" applyProtection="1"/>
    <xf numFmtId="0" fontId="4" fillId="3" borderId="39" xfId="0" applyFont="1" applyFill="1" applyBorder="1" applyProtection="1"/>
    <xf numFmtId="0" fontId="4" fillId="0" borderId="0" xfId="0" applyFont="1" applyAlignment="1">
      <alignment horizontal="right" vertical="center"/>
    </xf>
    <xf numFmtId="0" fontId="90" fillId="0" borderId="0" xfId="0" applyFont="1"/>
    <xf numFmtId="0" fontId="4" fillId="0" borderId="0" xfId="0" applyFont="1" applyAlignment="1">
      <alignment horizontal="right"/>
    </xf>
    <xf numFmtId="0" fontId="4" fillId="0" borderId="0" xfId="0" applyFont="1" applyBorder="1"/>
    <xf numFmtId="39" fontId="7" fillId="9" borderId="6" xfId="6" applyNumberFormat="1" applyFont="1" applyFill="1" applyBorder="1" applyAlignment="1" applyProtection="1">
      <alignment horizontal="center"/>
      <protection locked="0"/>
    </xf>
    <xf numFmtId="0" fontId="7" fillId="9" borderId="11" xfId="6" applyFont="1" applyFill="1" applyBorder="1" applyAlignment="1" applyProtection="1">
      <alignment horizontal="center"/>
      <protection locked="0"/>
    </xf>
    <xf numFmtId="7" fontId="7" fillId="9" borderId="11" xfId="6" applyNumberFormat="1" applyFont="1" applyFill="1" applyBorder="1" applyAlignment="1" applyProtection="1">
      <alignment horizontal="center"/>
      <protection locked="0"/>
    </xf>
    <xf numFmtId="0" fontId="7" fillId="9" borderId="15" xfId="6" applyFont="1" applyFill="1" applyBorder="1" applyAlignment="1" applyProtection="1">
      <alignment horizontal="center"/>
      <protection locked="0"/>
    </xf>
    <xf numFmtId="164" fontId="7" fillId="9" borderId="15" xfId="6" applyNumberFormat="1" applyFont="1" applyFill="1" applyBorder="1" applyAlignment="1" applyProtection="1">
      <alignment horizontal="center"/>
      <protection locked="0"/>
    </xf>
    <xf numFmtId="166" fontId="7" fillId="9" borderId="6" xfId="6" applyNumberFormat="1" applyFont="1" applyFill="1" applyBorder="1" applyAlignment="1" applyProtection="1">
      <alignment horizontal="center"/>
      <protection locked="0"/>
    </xf>
    <xf numFmtId="39" fontId="7" fillId="9" borderId="7" xfId="6" applyNumberFormat="1" applyFont="1" applyFill="1" applyBorder="1" applyAlignment="1" applyProtection="1">
      <alignment horizontal="center"/>
      <protection locked="0"/>
    </xf>
    <xf numFmtId="0" fontId="7" fillId="9" borderId="11" xfId="6" applyFont="1" applyFill="1" applyBorder="1" applyAlignment="1" applyProtection="1">
      <alignment horizontal="left"/>
      <protection locked="0"/>
    </xf>
    <xf numFmtId="39" fontId="10" fillId="9" borderId="15" xfId="6" applyNumberFormat="1" applyFont="1" applyFill="1" applyBorder="1" applyAlignment="1" applyProtection="1">
      <alignment horizontal="center"/>
      <protection locked="0"/>
    </xf>
    <xf numFmtId="37" fontId="7" fillId="9" borderId="11" xfId="6" applyNumberFormat="1" applyFont="1" applyFill="1" applyBorder="1" applyAlignment="1" applyProtection="1">
      <alignment horizontal="center"/>
      <protection locked="0"/>
    </xf>
    <xf numFmtId="39" fontId="7" fillId="9" borderId="11" xfId="6" applyNumberFormat="1" applyFont="1" applyFill="1" applyBorder="1" applyAlignment="1" applyProtection="1">
      <alignment horizontal="center"/>
      <protection locked="0"/>
    </xf>
    <xf numFmtId="37" fontId="6" fillId="9" borderId="11" xfId="6" applyNumberFormat="1" applyFont="1" applyFill="1" applyBorder="1" applyAlignment="1" applyProtection="1">
      <alignment horizontal="center"/>
      <protection locked="0"/>
    </xf>
    <xf numFmtId="0" fontId="7" fillId="9" borderId="11" xfId="6" applyFont="1" applyFill="1" applyBorder="1" applyAlignment="1">
      <alignment horizontal="left"/>
    </xf>
    <xf numFmtId="0" fontId="69" fillId="0" borderId="27" xfId="0" applyFont="1" applyBorder="1" applyAlignment="1">
      <alignment vertical="center"/>
    </xf>
    <xf numFmtId="0" fontId="69" fillId="0" borderId="0" xfId="0" applyFont="1" applyBorder="1" applyAlignment="1">
      <alignment vertical="center"/>
    </xf>
    <xf numFmtId="0" fontId="69" fillId="0" borderId="14" xfId="0" applyFont="1" applyBorder="1" applyAlignment="1">
      <alignment vertical="center"/>
    </xf>
    <xf numFmtId="0" fontId="67" fillId="0" borderId="27" xfId="0" applyFont="1" applyBorder="1" applyAlignment="1">
      <alignment vertical="center"/>
    </xf>
    <xf numFmtId="0" fontId="67" fillId="0" borderId="0" xfId="0" applyFont="1" applyBorder="1" applyAlignment="1">
      <alignment vertical="center"/>
    </xf>
    <xf numFmtId="0" fontId="67" fillId="0" borderId="14" xfId="0" applyFont="1" applyBorder="1" applyAlignment="1">
      <alignment vertical="center"/>
    </xf>
    <xf numFmtId="0" fontId="53" fillId="9" borderId="23" xfId="0" applyFont="1" applyFill="1" applyBorder="1" applyAlignment="1" applyProtection="1">
      <alignment horizontal="right"/>
      <protection locked="0"/>
    </xf>
    <xf numFmtId="0" fontId="53" fillId="0" borderId="21" xfId="0" applyFont="1" applyBorder="1" applyAlignment="1">
      <alignment horizontal="center" vertical="center"/>
    </xf>
    <xf numFmtId="2" fontId="2" fillId="21" borderId="1" xfId="0" applyNumberFormat="1" applyFont="1" applyFill="1" applyBorder="1" applyAlignment="1" applyProtection="1">
      <alignment horizontal="center" vertical="center"/>
    </xf>
    <xf numFmtId="0" fontId="0" fillId="2" borderId="0" xfId="0" applyFill="1" applyBorder="1" applyAlignment="1">
      <alignment horizontal="center" vertical="center"/>
    </xf>
    <xf numFmtId="0" fontId="0" fillId="2" borderId="0" xfId="0" applyFill="1" applyBorder="1" applyAlignment="1">
      <alignment horizontal="right" vertical="center"/>
    </xf>
    <xf numFmtId="2" fontId="2" fillId="21" borderId="66" xfId="0" applyNumberFormat="1" applyFont="1" applyFill="1" applyBorder="1" applyAlignment="1" applyProtection="1">
      <alignment horizontal="center" vertical="center"/>
    </xf>
    <xf numFmtId="2" fontId="2" fillId="21" borderId="4" xfId="0" applyNumberFormat="1" applyFont="1" applyFill="1" applyBorder="1" applyAlignment="1" applyProtection="1">
      <alignment horizontal="center"/>
    </xf>
    <xf numFmtId="0" fontId="0" fillId="2" borderId="0" xfId="0" applyFill="1" applyBorder="1" applyAlignment="1"/>
    <xf numFmtId="2" fontId="2" fillId="21" borderId="11" xfId="0" applyNumberFormat="1" applyFont="1" applyFill="1" applyBorder="1" applyAlignment="1" applyProtection="1">
      <alignment horizontal="center"/>
    </xf>
    <xf numFmtId="0" fontId="0" fillId="2" borderId="12" xfId="0" applyFill="1" applyBorder="1" applyAlignment="1">
      <alignment horizontal="center" vertical="center"/>
    </xf>
    <xf numFmtId="0" fontId="0" fillId="2" borderId="12" xfId="0" applyFill="1" applyBorder="1" applyAlignment="1">
      <alignment horizontal="right" vertical="center"/>
    </xf>
    <xf numFmtId="2" fontId="29" fillId="21" borderId="7" xfId="0" applyNumberFormat="1" applyFont="1" applyFill="1" applyBorder="1" applyAlignment="1" applyProtection="1">
      <alignment horizontal="center" vertical="center"/>
    </xf>
    <xf numFmtId="0" fontId="29" fillId="21" borderId="7" xfId="0" applyFont="1" applyFill="1" applyBorder="1" applyAlignment="1" applyProtection="1">
      <alignment horizontal="center" vertical="center"/>
    </xf>
    <xf numFmtId="0" fontId="29" fillId="24" borderId="7" xfId="14" applyFont="1" applyFill="1" applyBorder="1" applyAlignment="1" applyProtection="1">
      <alignment horizontal="center" vertical="center"/>
      <protection locked="0"/>
    </xf>
    <xf numFmtId="2" fontId="0" fillId="21" borderId="7" xfId="0" applyNumberFormat="1" applyFill="1" applyBorder="1" applyAlignment="1" applyProtection="1">
      <alignment horizontal="center" vertical="center"/>
    </xf>
    <xf numFmtId="0" fontId="0" fillId="24" borderId="7" xfId="14" applyFont="1" applyFill="1" applyBorder="1" applyAlignment="1" applyProtection="1">
      <alignment horizontal="center" vertical="center"/>
      <protection locked="0"/>
    </xf>
    <xf numFmtId="2" fontId="29" fillId="21" borderId="11" xfId="0" applyNumberFormat="1" applyFont="1" applyFill="1" applyBorder="1" applyAlignment="1" applyProtection="1">
      <alignment horizontal="center" vertical="center"/>
    </xf>
    <xf numFmtId="0" fontId="29" fillId="21" borderId="11" xfId="0" applyFont="1" applyFill="1" applyBorder="1" applyAlignment="1" applyProtection="1">
      <alignment horizontal="center" vertical="center"/>
    </xf>
    <xf numFmtId="0" fontId="29" fillId="24" borderId="11" xfId="14" applyFont="1" applyFill="1" applyBorder="1" applyAlignment="1" applyProtection="1">
      <alignment horizontal="center" vertical="center"/>
      <protection locked="0"/>
    </xf>
    <xf numFmtId="2" fontId="0" fillId="21" borderId="11" xfId="0" applyNumberFormat="1" applyFill="1" applyBorder="1" applyAlignment="1" applyProtection="1">
      <alignment horizontal="center" vertical="center"/>
    </xf>
    <xf numFmtId="0" fontId="0" fillId="24" borderId="11" xfId="14" applyFont="1" applyFill="1" applyBorder="1" applyAlignment="1" applyProtection="1">
      <alignment horizontal="center" vertical="center"/>
      <protection locked="0"/>
    </xf>
    <xf numFmtId="0" fontId="0" fillId="5" borderId="11" xfId="0" applyFill="1" applyBorder="1" applyAlignment="1">
      <alignment horizontal="center" vertical="center"/>
    </xf>
    <xf numFmtId="0" fontId="0" fillId="5" borderId="11" xfId="0" applyFill="1" applyBorder="1" applyAlignment="1" applyProtection="1">
      <alignment horizontal="center" vertical="center"/>
      <protection locked="0"/>
    </xf>
    <xf numFmtId="0" fontId="29" fillId="21" borderId="11" xfId="0" applyFont="1" applyFill="1" applyBorder="1" applyAlignment="1" applyProtection="1">
      <alignment horizontal="center" vertical="center" wrapText="1"/>
    </xf>
    <xf numFmtId="0" fontId="0" fillId="21" borderId="11" xfId="0" applyFill="1" applyBorder="1" applyAlignment="1" applyProtection="1">
      <alignment horizontal="center" vertical="center" wrapText="1"/>
    </xf>
    <xf numFmtId="0" fontId="0" fillId="24" borderId="11" xfId="0" applyFill="1" applyBorder="1" applyAlignment="1" applyProtection="1">
      <alignment horizontal="center" vertical="center"/>
      <protection locked="0"/>
    </xf>
    <xf numFmtId="0" fontId="91" fillId="21" borderId="11" xfId="0" applyFont="1" applyFill="1" applyBorder="1" applyAlignment="1" applyProtection="1">
      <alignment horizontal="center" vertical="center" wrapText="1"/>
    </xf>
    <xf numFmtId="0" fontId="0" fillId="21" borderId="0" xfId="0" applyFill="1" applyBorder="1" applyAlignment="1" applyProtection="1">
      <alignment horizontal="right"/>
    </xf>
    <xf numFmtId="0" fontId="0" fillId="21" borderId="67" xfId="0" applyFill="1" applyBorder="1" applyProtection="1"/>
    <xf numFmtId="0" fontId="31" fillId="21" borderId="7" xfId="0" applyFont="1" applyFill="1" applyBorder="1" applyAlignment="1" applyProtection="1">
      <alignment horizontal="right"/>
    </xf>
    <xf numFmtId="0" fontId="0" fillId="21" borderId="8" xfId="0" applyFill="1" applyBorder="1" applyAlignment="1" applyProtection="1">
      <alignment horizontal="right"/>
    </xf>
    <xf numFmtId="0" fontId="0" fillId="21" borderId="5" xfId="0" applyFill="1" applyBorder="1" applyProtection="1"/>
    <xf numFmtId="0" fontId="13" fillId="21" borderId="11" xfId="0" applyFont="1" applyFill="1" applyBorder="1" applyAlignment="1" applyProtection="1">
      <alignment horizontal="right"/>
    </xf>
    <xf numFmtId="0" fontId="6" fillId="3" borderId="11"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19" borderId="11" xfId="0" applyFont="1" applyFill="1" applyBorder="1" applyAlignment="1" applyProtection="1">
      <alignment horizontal="center" vertical="center"/>
      <protection locked="0"/>
    </xf>
    <xf numFmtId="169" fontId="6" fillId="19" borderId="11" xfId="0" applyNumberFormat="1" applyFont="1" applyFill="1" applyBorder="1" applyAlignment="1" applyProtection="1">
      <alignment horizontal="center" vertical="center"/>
      <protection locked="0"/>
    </xf>
    <xf numFmtId="1" fontId="6" fillId="19" borderId="11" xfId="0" applyNumberFormat="1" applyFont="1" applyFill="1" applyBorder="1" applyAlignment="1" applyProtection="1">
      <alignment horizontal="center" vertical="center"/>
      <protection locked="0"/>
    </xf>
    <xf numFmtId="0" fontId="53" fillId="0" borderId="18" xfId="0" applyFont="1" applyBorder="1" applyAlignment="1"/>
    <xf numFmtId="0" fontId="53" fillId="0" borderId="18" xfId="0" applyFont="1" applyBorder="1" applyAlignment="1">
      <alignment vertical="center"/>
    </xf>
    <xf numFmtId="0" fontId="53" fillId="6" borderId="27" xfId="0" applyFont="1" applyFill="1" applyBorder="1" applyAlignment="1"/>
    <xf numFmtId="0" fontId="56" fillId="6" borderId="14" xfId="0" applyFont="1" applyFill="1" applyBorder="1" applyAlignment="1">
      <alignment vertical="center"/>
    </xf>
    <xf numFmtId="0" fontId="52" fillId="5" borderId="0" xfId="0" applyFont="1" applyFill="1" applyBorder="1" applyAlignment="1"/>
    <xf numFmtId="0" fontId="67" fillId="3" borderId="76" xfId="0" applyFont="1" applyFill="1" applyBorder="1" applyAlignment="1">
      <alignment horizontal="right" vertical="center"/>
    </xf>
    <xf numFmtId="0" fontId="67" fillId="5" borderId="75" xfId="0" applyFont="1" applyFill="1" applyBorder="1" applyAlignment="1">
      <alignment vertical="center"/>
    </xf>
    <xf numFmtId="0" fontId="69" fillId="5" borderId="77" xfId="0" applyFont="1" applyFill="1" applyBorder="1" applyAlignment="1"/>
    <xf numFmtId="0" fontId="69" fillId="16" borderId="63" xfId="0" applyFont="1" applyFill="1" applyBorder="1" applyAlignment="1">
      <alignment vertical="center"/>
    </xf>
    <xf numFmtId="0" fontId="69" fillId="16" borderId="68" xfId="0" applyFont="1" applyFill="1" applyBorder="1" applyAlignment="1">
      <alignment vertical="center"/>
    </xf>
    <xf numFmtId="0" fontId="69" fillId="16" borderId="74" xfId="0" applyFont="1" applyFill="1" applyBorder="1" applyAlignment="1">
      <alignment vertical="center"/>
    </xf>
    <xf numFmtId="0" fontId="69" fillId="16" borderId="69" xfId="0" applyFont="1" applyFill="1" applyBorder="1" applyAlignment="1">
      <alignment vertical="center"/>
    </xf>
    <xf numFmtId="0" fontId="67" fillId="16" borderId="75" xfId="0" applyFont="1" applyFill="1" applyBorder="1" applyAlignment="1">
      <alignment vertical="center"/>
    </xf>
    <xf numFmtId="0" fontId="69" fillId="0" borderId="74" xfId="0" applyFont="1" applyBorder="1" applyAlignment="1"/>
    <xf numFmtId="0" fontId="71" fillId="0" borderId="74" xfId="0" applyFont="1" applyBorder="1" applyAlignment="1">
      <alignment vertical="center"/>
    </xf>
    <xf numFmtId="0" fontId="67" fillId="0" borderId="62" xfId="0" applyFont="1" applyFill="1" applyBorder="1" applyAlignment="1">
      <alignment horizontal="center" vertical="center"/>
    </xf>
    <xf numFmtId="0" fontId="67" fillId="9" borderId="62" xfId="0" applyFont="1" applyFill="1" applyBorder="1" applyAlignment="1" applyProtection="1">
      <alignment horizontal="center" vertical="center"/>
      <protection locked="0"/>
    </xf>
    <xf numFmtId="0" fontId="74" fillId="9" borderId="70" xfId="0" applyFont="1" applyFill="1" applyBorder="1" applyAlignment="1" applyProtection="1">
      <alignment horizontal="center" vertical="center"/>
      <protection locked="0"/>
    </xf>
    <xf numFmtId="0" fontId="77" fillId="9" borderId="62" xfId="0" applyFont="1" applyFill="1" applyBorder="1" applyAlignment="1" applyProtection="1">
      <alignment horizontal="center" vertical="center"/>
      <protection locked="0"/>
    </xf>
    <xf numFmtId="0" fontId="0" fillId="19" borderId="20" xfId="0" applyFill="1" applyBorder="1" applyAlignment="1"/>
    <xf numFmtId="0" fontId="0" fillId="20" borderId="23" xfId="0" applyFill="1" applyBorder="1" applyAlignment="1">
      <alignment horizontal="right" vertical="center"/>
    </xf>
    <xf numFmtId="0" fontId="88" fillId="20" borderId="22" xfId="16" applyFont="1" applyFill="1" applyBorder="1" applyAlignment="1">
      <alignment vertical="center"/>
    </xf>
    <xf numFmtId="0" fontId="88" fillId="20" borderId="21" xfId="16" applyFont="1" applyFill="1" applyBorder="1" applyAlignment="1">
      <alignment vertical="center"/>
    </xf>
    <xf numFmtId="0" fontId="0" fillId="19" borderId="29" xfId="0" applyFill="1" applyBorder="1" applyAlignment="1"/>
    <xf numFmtId="0" fontId="0" fillId="20" borderId="22" xfId="0" applyFill="1" applyBorder="1" applyAlignment="1">
      <alignment vertical="center"/>
    </xf>
    <xf numFmtId="0" fontId="0" fillId="20" borderId="21" xfId="0" applyFill="1" applyBorder="1" applyAlignment="1">
      <alignment vertical="center"/>
    </xf>
    <xf numFmtId="0" fontId="0" fillId="20" borderId="22" xfId="0" applyFill="1" applyBorder="1"/>
    <xf numFmtId="0" fontId="0" fillId="20" borderId="21" xfId="0" applyFill="1" applyBorder="1"/>
    <xf numFmtId="0" fontId="30" fillId="20" borderId="22" xfId="0" applyFont="1" applyFill="1" applyBorder="1" applyAlignment="1">
      <alignment vertical="center"/>
    </xf>
    <xf numFmtId="0" fontId="2" fillId="5" borderId="20" xfId="0" applyFont="1" applyFill="1" applyBorder="1" applyAlignment="1">
      <alignment horizontal="center" vertical="center"/>
    </xf>
    <xf numFmtId="0" fontId="0" fillId="5" borderId="23" xfId="0" applyFill="1" applyBorder="1" applyAlignment="1"/>
    <xf numFmtId="0" fontId="0" fillId="5" borderId="22" xfId="0" applyFill="1" applyBorder="1" applyAlignment="1"/>
    <xf numFmtId="0" fontId="0" fillId="5" borderId="21" xfId="0" applyFill="1" applyBorder="1" applyAlignment="1"/>
    <xf numFmtId="0" fontId="0" fillId="20" borderId="23" xfId="0" applyFill="1" applyBorder="1" applyAlignment="1"/>
    <xf numFmtId="0" fontId="0" fillId="20" borderId="22" xfId="0" applyFill="1" applyBorder="1" applyAlignment="1"/>
    <xf numFmtId="0" fontId="0" fillId="20" borderId="21" xfId="0" applyFill="1" applyBorder="1" applyAlignment="1"/>
    <xf numFmtId="0" fontId="30" fillId="20" borderId="23" xfId="0" applyFont="1" applyFill="1" applyBorder="1" applyAlignment="1">
      <alignment vertical="center"/>
    </xf>
    <xf numFmtId="0" fontId="2" fillId="5" borderId="20" xfId="0" applyFont="1" applyFill="1" applyBorder="1" applyAlignment="1" applyProtection="1">
      <alignment horizontal="center"/>
    </xf>
    <xf numFmtId="0" fontId="2" fillId="20" borderId="20" xfId="0" applyFont="1" applyFill="1" applyBorder="1" applyAlignment="1" applyProtection="1">
      <alignment horizontal="center"/>
    </xf>
    <xf numFmtId="0" fontId="30" fillId="20" borderId="22" xfId="0" applyFont="1" applyFill="1" applyBorder="1" applyAlignment="1" applyProtection="1">
      <alignment vertical="center"/>
    </xf>
    <xf numFmtId="0" fontId="0" fillId="20" borderId="23" xfId="0" applyFill="1" applyBorder="1" applyAlignment="1" applyProtection="1">
      <alignment horizontal="right" vertical="center"/>
    </xf>
    <xf numFmtId="0" fontId="30" fillId="20" borderId="23" xfId="0" applyFont="1" applyFill="1" applyBorder="1" applyAlignment="1" applyProtection="1">
      <alignment vertical="center"/>
    </xf>
    <xf numFmtId="0" fontId="7" fillId="5" borderId="20" xfId="9" applyFont="1" applyFill="1" applyBorder="1" applyAlignment="1">
      <alignment horizontal="center" vertical="center"/>
    </xf>
    <xf numFmtId="0" fontId="0" fillId="12" borderId="11" xfId="0" applyFill="1" applyBorder="1" applyAlignment="1">
      <alignment horizontal="center" vertical="center"/>
    </xf>
    <xf numFmtId="0" fontId="0" fillId="12" borderId="11" xfId="0" applyFill="1" applyBorder="1" applyAlignment="1" applyProtection="1">
      <alignment horizontal="center" vertical="center"/>
      <protection locked="0"/>
    </xf>
    <xf numFmtId="0" fontId="0" fillId="12" borderId="7" xfId="0" applyFill="1" applyBorder="1" applyAlignment="1" applyProtection="1">
      <alignment horizontal="center" vertical="center"/>
      <protection locked="0"/>
    </xf>
    <xf numFmtId="0" fontId="0" fillId="12" borderId="7" xfId="0" applyFill="1" applyBorder="1" applyAlignment="1">
      <alignment horizontal="center" vertical="center"/>
    </xf>
    <xf numFmtId="0" fontId="1" fillId="0" borderId="0" xfId="9" applyFont="1" applyAlignment="1">
      <alignment horizontal="left" vertical="center"/>
    </xf>
    <xf numFmtId="0" fontId="0" fillId="0" borderId="0" xfId="9" applyFont="1" applyAlignment="1">
      <alignment horizontal="left" vertical="center"/>
    </xf>
    <xf numFmtId="0" fontId="1" fillId="0" borderId="0" xfId="9" applyFont="1" applyAlignment="1">
      <alignment horizontal="left" vertical="center" wrapText="1"/>
    </xf>
    <xf numFmtId="0" fontId="0" fillId="0" borderId="0" xfId="9" applyFont="1" applyAlignment="1">
      <alignment vertical="center"/>
    </xf>
    <xf numFmtId="0" fontId="107" fillId="0" borderId="0" xfId="9" applyFont="1" applyAlignment="1">
      <alignment vertical="center"/>
    </xf>
    <xf numFmtId="0" fontId="107" fillId="0" borderId="0" xfId="9" applyFont="1" applyAlignment="1">
      <alignment horizontal="left" vertical="center"/>
    </xf>
    <xf numFmtId="0" fontId="109" fillId="0" borderId="0" xfId="9" applyFont="1"/>
    <xf numFmtId="0" fontId="0" fillId="0" borderId="0" xfId="9" applyFont="1"/>
    <xf numFmtId="0" fontId="1" fillId="0" borderId="0" xfId="9" applyFont="1" applyBorder="1" applyAlignment="1">
      <alignment horizontal="center"/>
    </xf>
    <xf numFmtId="0" fontId="37" fillId="0" borderId="0" xfId="9" applyFont="1" applyAlignment="1">
      <alignment vertical="center"/>
    </xf>
    <xf numFmtId="0" fontId="31" fillId="3" borderId="38" xfId="9" applyFont="1" applyFill="1" applyBorder="1" applyAlignment="1">
      <alignment horizontal="right" vertical="center"/>
    </xf>
    <xf numFmtId="0" fontId="31" fillId="3" borderId="37" xfId="9" applyFont="1" applyFill="1" applyBorder="1" applyAlignment="1">
      <alignment horizontal="right" vertical="center"/>
    </xf>
    <xf numFmtId="0" fontId="1" fillId="0" borderId="0" xfId="9" applyFont="1" applyAlignment="1">
      <alignment horizontal="left" vertical="center"/>
    </xf>
    <xf numFmtId="0" fontId="0" fillId="0" borderId="0" xfId="9" applyFont="1" applyAlignment="1">
      <alignment horizontal="left" vertical="center"/>
    </xf>
    <xf numFmtId="0" fontId="111" fillId="0" borderId="23" xfId="0" applyFont="1" applyBorder="1" applyAlignment="1" applyProtection="1">
      <alignment horizontal="center"/>
    </xf>
    <xf numFmtId="0" fontId="111" fillId="0" borderId="22" xfId="0" applyFont="1" applyBorder="1" applyAlignment="1" applyProtection="1">
      <alignment horizontal="center"/>
    </xf>
    <xf numFmtId="0" fontId="4" fillId="0" borderId="0" xfId="0" applyFont="1" applyBorder="1" applyProtection="1"/>
    <xf numFmtId="0" fontId="112" fillId="0" borderId="0" xfId="0" applyFont="1" applyFill="1" applyBorder="1" applyAlignment="1">
      <alignment horizontal="center"/>
    </xf>
    <xf numFmtId="0" fontId="111" fillId="0" borderId="0" xfId="0" applyFont="1"/>
    <xf numFmtId="0" fontId="113" fillId="0" borderId="0" xfId="4" applyFont="1" applyAlignment="1" applyProtection="1"/>
    <xf numFmtId="0" fontId="111" fillId="0" borderId="27" xfId="0" applyFont="1" applyBorder="1" applyAlignment="1" applyProtection="1">
      <alignment horizontal="center" vertical="center"/>
    </xf>
    <xf numFmtId="0" fontId="111" fillId="0" borderId="0" xfId="0" applyFont="1" applyBorder="1" applyAlignment="1" applyProtection="1">
      <alignment horizontal="center" vertical="center"/>
    </xf>
    <xf numFmtId="0" fontId="4" fillId="0" borderId="0" xfId="0" applyFont="1" applyBorder="1" applyAlignment="1">
      <alignment horizontal="center" vertical="center"/>
    </xf>
    <xf numFmtId="168" fontId="18" fillId="0" borderId="2" xfId="0" applyNumberFormat="1" applyFont="1" applyFill="1" applyBorder="1" applyAlignment="1" applyProtection="1">
      <alignment vertical="center"/>
    </xf>
    <xf numFmtId="0" fontId="4" fillId="0" borderId="14" xfId="0" applyFont="1" applyBorder="1" applyAlignment="1">
      <alignment horizontal="center" vertical="center"/>
    </xf>
    <xf numFmtId="0" fontId="111" fillId="0" borderId="0" xfId="0" applyFont="1" applyFill="1" applyAlignment="1">
      <alignment horizontal="center" vertical="center"/>
    </xf>
    <xf numFmtId="0" fontId="111" fillId="0" borderId="0" xfId="0" applyFont="1" applyAlignment="1">
      <alignment horizontal="center" vertical="center"/>
    </xf>
    <xf numFmtId="0" fontId="111" fillId="0" borderId="27" xfId="0" applyFont="1" applyFill="1" applyBorder="1" applyAlignment="1" applyProtection="1">
      <alignment horizontal="center" vertical="center"/>
    </xf>
    <xf numFmtId="0" fontId="111" fillId="0" borderId="0" xfId="0" applyFont="1" applyFill="1" applyBorder="1" applyAlignment="1" applyProtection="1">
      <alignment horizontal="center" vertical="center"/>
    </xf>
    <xf numFmtId="0" fontId="111" fillId="0" borderId="0" xfId="0" applyFont="1" applyBorder="1" applyProtection="1"/>
    <xf numFmtId="167" fontId="111" fillId="0" borderId="0" xfId="0" applyNumberFormat="1" applyFont="1" applyBorder="1" applyAlignment="1" applyProtection="1">
      <alignment horizontal="center"/>
    </xf>
    <xf numFmtId="0" fontId="111" fillId="0" borderId="0" xfId="0" applyFont="1" applyFill="1"/>
    <xf numFmtId="0" fontId="112" fillId="0" borderId="27" xfId="0" applyFont="1" applyFill="1" applyBorder="1" applyAlignment="1" applyProtection="1">
      <alignment horizontal="left" vertical="center"/>
    </xf>
    <xf numFmtId="0" fontId="112"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protection locked="0"/>
    </xf>
    <xf numFmtId="167" fontId="18" fillId="0" borderId="0" xfId="0" applyNumberFormat="1" applyFont="1" applyFill="1" applyBorder="1" applyAlignment="1" applyProtection="1"/>
    <xf numFmtId="167" fontId="18" fillId="0" borderId="14" xfId="0" applyNumberFormat="1" applyFont="1" applyFill="1" applyBorder="1" applyAlignment="1" applyProtection="1"/>
    <xf numFmtId="0" fontId="111" fillId="0" borderId="0" xfId="0" applyFont="1" applyFill="1" applyBorder="1"/>
    <xf numFmtId="0" fontId="111" fillId="0" borderId="0" xfId="0" applyFont="1" applyFill="1" applyBorder="1" applyAlignment="1">
      <alignment horizontal="center" vertical="center"/>
    </xf>
    <xf numFmtId="0" fontId="111" fillId="0" borderId="0" xfId="0" applyFont="1" applyFill="1" applyBorder="1" applyAlignment="1">
      <alignment horizontal="left" vertical="center"/>
    </xf>
    <xf numFmtId="0" fontId="111" fillId="0" borderId="0" xfId="0" applyFont="1" applyFill="1" applyBorder="1" applyAlignment="1">
      <alignment horizontal="center"/>
    </xf>
    <xf numFmtId="0" fontId="111" fillId="0" borderId="0" xfId="0" applyFont="1" applyFill="1" applyBorder="1" applyAlignment="1">
      <alignment horizontal="left"/>
    </xf>
    <xf numFmtId="2" fontId="111" fillId="0" borderId="27" xfId="0" applyNumberFormat="1" applyFont="1" applyBorder="1" applyAlignment="1" applyProtection="1">
      <alignment horizontal="left" vertical="center"/>
    </xf>
    <xf numFmtId="2" fontId="111" fillId="0" borderId="0" xfId="0" applyNumberFormat="1" applyFont="1" applyBorder="1" applyAlignment="1" applyProtection="1">
      <alignment horizontal="center" vertical="center"/>
    </xf>
    <xf numFmtId="0" fontId="111" fillId="0" borderId="0" xfId="0" applyFont="1" applyBorder="1" applyAlignment="1" applyProtection="1">
      <alignment horizontal="left" vertical="center"/>
    </xf>
    <xf numFmtId="9" fontId="114" fillId="0" borderId="42" xfId="0" applyNumberFormat="1" applyFont="1" applyFill="1" applyBorder="1" applyAlignment="1" applyProtection="1">
      <alignment horizontal="left" vertical="center"/>
    </xf>
    <xf numFmtId="9" fontId="114" fillId="0" borderId="41" xfId="0" applyNumberFormat="1" applyFont="1" applyFill="1" applyBorder="1" applyAlignment="1" applyProtection="1">
      <alignment horizontal="center" vertical="center"/>
    </xf>
    <xf numFmtId="0" fontId="114" fillId="0" borderId="41" xfId="0" applyFont="1" applyFill="1" applyBorder="1" applyAlignment="1" applyProtection="1">
      <alignment horizontal="left" vertical="center"/>
    </xf>
    <xf numFmtId="0" fontId="114" fillId="26" borderId="41" xfId="0" applyFont="1" applyFill="1" applyBorder="1" applyAlignment="1" applyProtection="1">
      <alignment horizontal="left" vertical="center"/>
    </xf>
    <xf numFmtId="167" fontId="114" fillId="0" borderId="41" xfId="0" applyNumberFormat="1" applyFont="1" applyFill="1" applyBorder="1" applyAlignment="1" applyProtection="1">
      <alignment horizontal="center" vertical="center"/>
    </xf>
    <xf numFmtId="2" fontId="114" fillId="0" borderId="41" xfId="0" applyNumberFormat="1" applyFont="1" applyFill="1" applyBorder="1" applyAlignment="1" applyProtection="1">
      <alignment horizontal="center" vertical="center"/>
    </xf>
    <xf numFmtId="167" fontId="115" fillId="0" borderId="0" xfId="0" applyNumberFormat="1" applyFont="1" applyBorder="1" applyAlignment="1">
      <alignment horizontal="center" vertical="center" wrapText="1"/>
    </xf>
    <xf numFmtId="165" fontId="114" fillId="0" borderId="0" xfId="0" applyNumberFormat="1" applyFont="1" applyFill="1" applyBorder="1" applyAlignment="1" applyProtection="1">
      <alignment horizontal="left" vertical="center"/>
    </xf>
    <xf numFmtId="165" fontId="114" fillId="0" borderId="14" xfId="0" applyNumberFormat="1" applyFont="1" applyFill="1" applyBorder="1" applyAlignment="1" applyProtection="1">
      <alignment horizontal="left" vertical="center"/>
    </xf>
    <xf numFmtId="0" fontId="114" fillId="0" borderId="0" xfId="0" applyFont="1" applyFill="1" applyBorder="1" applyAlignment="1">
      <alignment horizontal="center" vertical="center"/>
    </xf>
    <xf numFmtId="0" fontId="114" fillId="0" borderId="0" xfId="0" applyFont="1" applyFill="1" applyAlignment="1">
      <alignment horizontal="center" vertical="center"/>
    </xf>
    <xf numFmtId="0" fontId="114" fillId="0" borderId="11" xfId="0" applyFont="1" applyFill="1" applyBorder="1" applyAlignment="1">
      <alignment horizontal="center" vertical="center"/>
    </xf>
    <xf numFmtId="0" fontId="18" fillId="3" borderId="23" xfId="0" applyFont="1" applyFill="1" applyBorder="1" applyAlignment="1" applyProtection="1"/>
    <xf numFmtId="0" fontId="18" fillId="3" borderId="22" xfId="0" applyFont="1" applyFill="1" applyBorder="1" applyAlignment="1" applyProtection="1"/>
    <xf numFmtId="0" fontId="4" fillId="0" borderId="18" xfId="0" applyFont="1" applyBorder="1" applyAlignment="1" applyProtection="1">
      <protection locked="0"/>
    </xf>
    <xf numFmtId="0" fontId="4" fillId="0" borderId="0" xfId="0" applyFont="1" applyAlignment="1" applyProtection="1">
      <protection locked="0"/>
    </xf>
    <xf numFmtId="0" fontId="4" fillId="0" borderId="0" xfId="0" applyFont="1" applyFill="1" applyBorder="1" applyAlignment="1"/>
    <xf numFmtId="0" fontId="4" fillId="0" borderId="29" xfId="0" applyFont="1" applyBorder="1" applyAlignment="1" applyProtection="1">
      <protection locked="0"/>
    </xf>
    <xf numFmtId="0" fontId="117" fillId="0" borderId="27" xfId="4" applyFont="1" applyFill="1" applyBorder="1" applyAlignment="1" applyProtection="1">
      <alignment horizontal="left" vertical="center"/>
    </xf>
    <xf numFmtId="0" fontId="117" fillId="0" borderId="0" xfId="4" applyFont="1" applyFill="1" applyBorder="1" applyAlignment="1" applyProtection="1">
      <alignment horizontal="left" vertical="center"/>
    </xf>
    <xf numFmtId="0" fontId="117" fillId="0" borderId="0" xfId="4" applyFont="1" applyFill="1" applyBorder="1" applyAlignment="1" applyProtection="1">
      <alignment horizontal="center" vertical="center"/>
    </xf>
    <xf numFmtId="0" fontId="111" fillId="0" borderId="0" xfId="0" applyFont="1" applyFill="1" applyBorder="1" applyProtection="1"/>
    <xf numFmtId="0" fontId="111" fillId="0" borderId="14" xfId="0" applyFont="1" applyFill="1" applyBorder="1" applyProtection="1"/>
    <xf numFmtId="0" fontId="112" fillId="0" borderId="44" xfId="0" applyFont="1" applyFill="1" applyBorder="1" applyAlignment="1" applyProtection="1">
      <alignment horizontal="left"/>
    </xf>
    <xf numFmtId="0" fontId="112" fillId="0" borderId="43" xfId="0" applyFont="1" applyFill="1" applyBorder="1" applyAlignment="1" applyProtection="1">
      <alignment horizontal="left"/>
    </xf>
    <xf numFmtId="0" fontId="112" fillId="0" borderId="43" xfId="0" applyFont="1" applyFill="1" applyBorder="1" applyAlignment="1" applyProtection="1">
      <alignment horizontal="center"/>
    </xf>
    <xf numFmtId="0" fontId="118" fillId="0" borderId="0" xfId="0" applyFont="1" applyFill="1" applyBorder="1" applyAlignment="1" applyProtection="1">
      <alignment horizontal="center" vertical="center"/>
    </xf>
    <xf numFmtId="0" fontId="111" fillId="0" borderId="0" xfId="0" applyFont="1" applyFill="1" applyAlignment="1">
      <alignment horizontal="center"/>
    </xf>
    <xf numFmtId="0" fontId="112" fillId="0" borderId="42" xfId="0" applyFont="1" applyFill="1" applyBorder="1" applyAlignment="1" applyProtection="1">
      <alignment horizontal="left"/>
    </xf>
    <xf numFmtId="0" fontId="112" fillId="0" borderId="41" xfId="0" applyFont="1" applyFill="1" applyBorder="1" applyAlignment="1" applyProtection="1">
      <alignment horizontal="left"/>
    </xf>
    <xf numFmtId="0" fontId="111" fillId="0" borderId="14" xfId="0" applyFont="1" applyFill="1" applyBorder="1"/>
    <xf numFmtId="0" fontId="118" fillId="0" borderId="0" xfId="0" applyFont="1" applyFill="1" applyBorder="1" applyAlignment="1">
      <alignment horizontal="center" vertical="top"/>
    </xf>
    <xf numFmtId="0" fontId="118" fillId="0" borderId="0" xfId="0" applyFont="1" applyFill="1"/>
    <xf numFmtId="0" fontId="111" fillId="0" borderId="11" xfId="0" applyFont="1" applyFill="1" applyBorder="1" applyAlignment="1">
      <alignment horizontal="center"/>
    </xf>
    <xf numFmtId="1" fontId="112" fillId="0" borderId="42" xfId="0" applyNumberFormat="1" applyFont="1" applyFill="1" applyBorder="1" applyAlignment="1" applyProtection="1">
      <alignment horizontal="left"/>
    </xf>
    <xf numFmtId="0" fontId="112" fillId="22" borderId="41" xfId="0" applyFont="1" applyFill="1" applyBorder="1" applyAlignment="1" applyProtection="1">
      <alignment horizontal="center"/>
    </xf>
    <xf numFmtId="0" fontId="112" fillId="26" borderId="41" xfId="0" applyFont="1" applyFill="1" applyBorder="1" applyAlignment="1" applyProtection="1">
      <alignment horizontal="center"/>
    </xf>
    <xf numFmtId="0" fontId="112" fillId="0" borderId="41" xfId="0" applyFont="1" applyFill="1" applyBorder="1" applyAlignment="1" applyProtection="1">
      <alignment horizontal="center"/>
    </xf>
    <xf numFmtId="2" fontId="112" fillId="0" borderId="41" xfId="0" applyNumberFormat="1" applyFont="1" applyFill="1" applyBorder="1" applyAlignment="1" applyProtection="1">
      <alignment horizontal="left" vertical="center"/>
    </xf>
    <xf numFmtId="0" fontId="16" fillId="0" borderId="0" xfId="0" applyFont="1" applyAlignment="1" applyProtection="1">
      <alignment vertical="center"/>
    </xf>
    <xf numFmtId="0" fontId="119" fillId="0" borderId="0" xfId="4" applyFont="1" applyFill="1" applyAlignment="1" applyProtection="1">
      <alignment vertical="center"/>
    </xf>
    <xf numFmtId="0" fontId="0" fillId="0" borderId="18" xfId="0" applyFont="1" applyBorder="1" applyAlignment="1"/>
    <xf numFmtId="0" fontId="4" fillId="0" borderId="18" xfId="0" applyFont="1" applyBorder="1" applyAlignment="1" applyProtection="1"/>
    <xf numFmtId="0" fontId="0" fillId="0" borderId="0" xfId="0" applyFont="1" applyAlignment="1"/>
    <xf numFmtId="0" fontId="4" fillId="0" borderId="0" xfId="0" applyFont="1" applyAlignment="1" applyProtection="1"/>
    <xf numFmtId="0" fontId="0" fillId="0" borderId="0" xfId="0" applyBorder="1" applyAlignment="1">
      <alignment vertical="center"/>
    </xf>
    <xf numFmtId="0" fontId="4" fillId="0" borderId="11" xfId="0" applyFont="1" applyBorder="1" applyAlignment="1">
      <alignment horizontal="center" vertical="center"/>
    </xf>
    <xf numFmtId="0" fontId="1" fillId="2" borderId="0" xfId="9" applyFont="1" applyFill="1" applyAlignment="1">
      <alignment horizontal="left" vertical="center"/>
    </xf>
    <xf numFmtId="0" fontId="1" fillId="0" borderId="0" xfId="9" applyFont="1" applyAlignment="1">
      <alignment horizontal="left" vertical="center"/>
    </xf>
    <xf numFmtId="0" fontId="1" fillId="0" borderId="0" xfId="9" applyFont="1" applyAlignment="1">
      <alignment horizontal="left" vertical="center" wrapText="1"/>
    </xf>
    <xf numFmtId="0" fontId="0" fillId="0" borderId="0" xfId="9" applyFont="1" applyAlignment="1">
      <alignment horizontal="left" vertical="center" wrapText="1"/>
    </xf>
    <xf numFmtId="0" fontId="0" fillId="0" borderId="0" xfId="9" applyFont="1" applyAlignment="1">
      <alignment horizontal="left" vertical="center"/>
    </xf>
    <xf numFmtId="0" fontId="108" fillId="0" borderId="0" xfId="9" applyFont="1" applyBorder="1" applyAlignment="1">
      <alignment vertical="center" wrapText="1"/>
    </xf>
    <xf numFmtId="0" fontId="121" fillId="2" borderId="0" xfId="16" applyFont="1" applyFill="1" applyBorder="1" applyAlignment="1" applyProtection="1">
      <alignment vertical="center"/>
    </xf>
    <xf numFmtId="0" fontId="121" fillId="2" borderId="0" xfId="16" applyFont="1" applyFill="1" applyBorder="1" applyAlignment="1" applyProtection="1">
      <alignment horizontal="center" vertical="center"/>
    </xf>
    <xf numFmtId="0" fontId="42" fillId="19" borderId="12" xfId="16" applyFill="1" applyBorder="1" applyAlignment="1" applyProtection="1">
      <alignment horizontal="center" vertical="top" wrapText="1"/>
    </xf>
    <xf numFmtId="0" fontId="42" fillId="2" borderId="0" xfId="16" applyFill="1" applyBorder="1" applyAlignment="1" applyProtection="1">
      <alignment horizontal="center" vertical="top" wrapText="1"/>
    </xf>
    <xf numFmtId="0" fontId="42" fillId="2" borderId="12" xfId="16" applyFill="1" applyBorder="1" applyAlignment="1" applyProtection="1">
      <alignment vertical="top" wrapText="1"/>
    </xf>
    <xf numFmtId="0" fontId="122" fillId="19" borderId="87" xfId="16" applyFont="1" applyFill="1" applyBorder="1" applyAlignment="1" applyProtection="1">
      <alignment horizontal="right" vertical="top" wrapText="1"/>
    </xf>
    <xf numFmtId="0" fontId="106" fillId="0" borderId="0" xfId="9" applyFont="1" applyBorder="1" applyAlignment="1">
      <alignment vertical="center" wrapText="1"/>
    </xf>
    <xf numFmtId="44" fontId="122" fillId="19" borderId="88" xfId="13" applyFont="1" applyFill="1" applyBorder="1" applyAlignment="1" applyProtection="1">
      <alignment horizontal="center" vertical="top" wrapText="1"/>
    </xf>
    <xf numFmtId="0" fontId="1" fillId="0" borderId="0" xfId="9" applyBorder="1"/>
    <xf numFmtId="0" fontId="42" fillId="2" borderId="0" xfId="16" applyFill="1" applyBorder="1" applyAlignment="1" applyProtection="1">
      <alignment vertical="top" wrapText="1"/>
    </xf>
    <xf numFmtId="0" fontId="122" fillId="19" borderId="89" xfId="16" applyFont="1" applyFill="1" applyBorder="1" applyAlignment="1" applyProtection="1">
      <alignment horizontal="right" vertical="top" wrapText="1"/>
    </xf>
    <xf numFmtId="44" fontId="122" fillId="19" borderId="90" xfId="13" applyFont="1" applyFill="1" applyBorder="1" applyAlignment="1" applyProtection="1">
      <alignment horizontal="center" vertical="top" wrapText="1"/>
    </xf>
    <xf numFmtId="0" fontId="42" fillId="0" borderId="0" xfId="16" applyAlignment="1">
      <alignment vertical="center"/>
    </xf>
    <xf numFmtId="0" fontId="2" fillId="0" borderId="0" xfId="9" applyFont="1" applyAlignment="1">
      <alignment horizontal="right"/>
    </xf>
    <xf numFmtId="0" fontId="1" fillId="0" borderId="0" xfId="9" applyBorder="1" applyAlignment="1"/>
    <xf numFmtId="0" fontId="2" fillId="19" borderId="11" xfId="9" applyFont="1" applyFill="1" applyBorder="1" applyAlignment="1">
      <alignment horizontal="right"/>
    </xf>
    <xf numFmtId="14" fontId="1" fillId="19" borderId="11" xfId="9" applyNumberFormat="1" applyFill="1" applyBorder="1" applyAlignment="1"/>
    <xf numFmtId="0" fontId="42" fillId="19" borderId="22" xfId="16" applyFill="1" applyBorder="1" applyAlignment="1" applyProtection="1">
      <alignment vertical="top" wrapText="1"/>
    </xf>
    <xf numFmtId="0" fontId="120" fillId="19" borderId="2" xfId="16" applyFont="1" applyFill="1" applyBorder="1" applyAlignment="1" applyProtection="1"/>
    <xf numFmtId="0" fontId="42" fillId="19" borderId="12" xfId="16" applyFill="1" applyBorder="1" applyAlignment="1" applyProtection="1"/>
    <xf numFmtId="0" fontId="120" fillId="19" borderId="22" xfId="16" applyFont="1" applyFill="1" applyBorder="1" applyAlignment="1" applyProtection="1">
      <alignment horizontal="right" vertical="top" wrapText="1"/>
    </xf>
    <xf numFmtId="0" fontId="6" fillId="19" borderId="11" xfId="0" applyFont="1" applyFill="1" applyBorder="1" applyAlignment="1">
      <alignment horizontal="center" vertical="center"/>
    </xf>
    <xf numFmtId="0" fontId="6" fillId="3" borderId="11" xfId="0" applyFont="1" applyFill="1" applyBorder="1" applyAlignment="1" applyProtection="1">
      <alignment horizontal="center" vertical="center"/>
      <protection locked="0"/>
    </xf>
    <xf numFmtId="0" fontId="4" fillId="3" borderId="11" xfId="1" applyFont="1" applyFill="1" applyBorder="1" applyAlignment="1">
      <alignment horizontal="center"/>
    </xf>
    <xf numFmtId="0" fontId="6" fillId="19" borderId="11" xfId="14" applyFont="1" applyFill="1" applyBorder="1" applyAlignment="1" applyProtection="1">
      <alignment horizontal="center" vertical="center"/>
      <protection locked="0"/>
    </xf>
    <xf numFmtId="0" fontId="6" fillId="2" borderId="5" xfId="0" applyFont="1" applyFill="1" applyBorder="1" applyAlignment="1" applyProtection="1">
      <alignment horizontal="center"/>
    </xf>
    <xf numFmtId="0" fontId="6" fillId="2" borderId="4" xfId="0" applyFont="1" applyFill="1" applyBorder="1" applyAlignment="1" applyProtection="1">
      <alignment horizontal="center"/>
    </xf>
    <xf numFmtId="0" fontId="4" fillId="9" borderId="5" xfId="0" applyFont="1" applyFill="1" applyBorder="1" applyAlignment="1" applyProtection="1">
      <alignment horizontal="center"/>
      <protection locked="0"/>
    </xf>
    <xf numFmtId="0" fontId="4" fillId="9" borderId="4" xfId="0" applyFont="1" applyFill="1" applyBorder="1" applyAlignment="1" applyProtection="1">
      <alignment horizontal="center"/>
      <protection locked="0"/>
    </xf>
    <xf numFmtId="0" fontId="4" fillId="9" borderId="2" xfId="0" applyFont="1" applyFill="1" applyBorder="1" applyAlignment="1" applyProtection="1">
      <alignment horizontal="center"/>
      <protection locked="0"/>
    </xf>
    <xf numFmtId="0" fontId="6" fillId="9" borderId="2" xfId="0" applyNumberFormat="1" applyFont="1" applyFill="1" applyBorder="1" applyAlignment="1" applyProtection="1">
      <alignment horizontal="left"/>
      <protection locked="0"/>
    </xf>
    <xf numFmtId="0" fontId="6" fillId="9" borderId="2" xfId="0" applyFont="1" applyFill="1" applyBorder="1" applyAlignment="1" applyProtection="1">
      <alignment horizontal="left"/>
      <protection locked="0"/>
    </xf>
    <xf numFmtId="167" fontId="32" fillId="2" borderId="5" xfId="0" applyNumberFormat="1" applyFont="1" applyFill="1" applyBorder="1" applyAlignment="1" applyProtection="1">
      <alignment wrapText="1"/>
    </xf>
    <xf numFmtId="167" fontId="32" fillId="2" borderId="4" xfId="0" applyNumberFormat="1" applyFont="1" applyFill="1" applyBorder="1" applyAlignment="1" applyProtection="1">
      <alignment wrapText="1"/>
    </xf>
    <xf numFmtId="0" fontId="4" fillId="2" borderId="5" xfId="0" applyFont="1" applyFill="1" applyBorder="1" applyAlignment="1" applyProtection="1">
      <alignment horizontal="right"/>
    </xf>
    <xf numFmtId="0" fontId="4" fillId="2" borderId="8" xfId="0" applyFont="1" applyFill="1" applyBorder="1" applyAlignment="1" applyProtection="1">
      <alignment horizontal="right"/>
    </xf>
    <xf numFmtId="0" fontId="4" fillId="2" borderId="4" xfId="0" applyFont="1" applyFill="1" applyBorder="1" applyAlignment="1" applyProtection="1">
      <alignment horizontal="right"/>
    </xf>
    <xf numFmtId="0" fontId="0" fillId="3" borderId="11" xfId="0" applyFill="1" applyBorder="1" applyAlignment="1" applyProtection="1">
      <alignment horizontal="center" textRotation="90"/>
      <protection hidden="1"/>
    </xf>
    <xf numFmtId="0" fontId="0" fillId="0" borderId="0" xfId="0" applyAlignment="1" applyProtection="1">
      <alignment horizontal="center"/>
      <protection hidden="1"/>
    </xf>
    <xf numFmtId="0" fontId="0" fillId="0" borderId="5"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3" borderId="5" xfId="0" applyFill="1" applyBorder="1" applyAlignment="1" applyProtection="1">
      <alignment horizontal="center"/>
      <protection hidden="1"/>
    </xf>
    <xf numFmtId="0" fontId="0" fillId="3" borderId="8"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7" xfId="0" applyFill="1" applyBorder="1" applyAlignment="1" applyProtection="1">
      <alignment horizontal="center" textRotation="90"/>
      <protection hidden="1"/>
    </xf>
    <xf numFmtId="0" fontId="0" fillId="3" borderId="49" xfId="0" applyFill="1" applyBorder="1" applyAlignment="1" applyProtection="1">
      <alignment horizontal="center" textRotation="90"/>
      <protection hidden="1"/>
    </xf>
    <xf numFmtId="0" fontId="0" fillId="3" borderId="6" xfId="0" applyFill="1" applyBorder="1" applyAlignment="1" applyProtection="1">
      <alignment horizontal="center" textRotation="90"/>
      <protection hidden="1"/>
    </xf>
    <xf numFmtId="0" fontId="2" fillId="21" borderId="5" xfId="0" applyFont="1" applyFill="1" applyBorder="1" applyAlignment="1">
      <alignment horizontal="center"/>
    </xf>
    <xf numFmtId="0" fontId="2" fillId="21" borderId="8" xfId="0" applyFont="1" applyFill="1" applyBorder="1" applyAlignment="1">
      <alignment horizontal="center"/>
    </xf>
    <xf numFmtId="0" fontId="2" fillId="21" borderId="4" xfId="0" applyFont="1" applyFill="1" applyBorder="1" applyAlignment="1">
      <alignment horizontal="center"/>
    </xf>
    <xf numFmtId="0" fontId="0" fillId="2" borderId="10" xfId="0" applyFill="1" applyBorder="1" applyAlignment="1">
      <alignment horizontal="center"/>
    </xf>
    <xf numFmtId="0" fontId="0" fillId="2" borderId="67" xfId="0" applyFill="1" applyBorder="1" applyAlignment="1">
      <alignment horizontal="center"/>
    </xf>
    <xf numFmtId="0" fontId="0" fillId="2" borderId="3" xfId="0" applyFill="1" applyBorder="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0" fillId="23" borderId="5" xfId="0" applyFill="1" applyBorder="1" applyAlignment="1">
      <alignment horizontal="center"/>
    </xf>
    <xf numFmtId="0" fontId="0" fillId="23" borderId="8" xfId="0" applyFill="1" applyBorder="1" applyAlignment="1">
      <alignment horizontal="center"/>
    </xf>
    <xf numFmtId="0" fontId="0" fillId="23" borderId="4" xfId="0" applyFill="1" applyBorder="1" applyAlignment="1">
      <alignment horizontal="center"/>
    </xf>
    <xf numFmtId="0" fontId="0" fillId="2" borderId="0" xfId="0" applyFill="1" applyBorder="1" applyAlignment="1">
      <alignment horizontal="center"/>
    </xf>
    <xf numFmtId="0" fontId="0" fillId="2" borderId="66" xfId="0" applyFill="1" applyBorder="1" applyAlignment="1">
      <alignment horizontal="center"/>
    </xf>
    <xf numFmtId="0" fontId="0" fillId="2" borderId="1" xfId="0" applyFill="1" applyBorder="1" applyAlignment="1">
      <alignment horizontal="center"/>
    </xf>
    <xf numFmtId="0" fontId="0" fillId="21" borderId="11" xfId="0" applyFill="1" applyBorder="1" applyAlignment="1">
      <alignment horizontal="center"/>
    </xf>
    <xf numFmtId="0" fontId="2" fillId="21" borderId="5" xfId="0" applyFont="1" applyFill="1" applyBorder="1" applyAlignment="1" applyProtection="1">
      <alignment horizontal="left"/>
    </xf>
    <xf numFmtId="0" fontId="2" fillId="21" borderId="8" xfId="0" applyFont="1" applyFill="1" applyBorder="1" applyAlignment="1" applyProtection="1">
      <alignment horizontal="left"/>
    </xf>
    <xf numFmtId="0" fontId="2" fillId="21" borderId="4" xfId="0" applyFont="1" applyFill="1" applyBorder="1" applyAlignment="1" applyProtection="1">
      <alignment horizontal="left"/>
    </xf>
    <xf numFmtId="0" fontId="0" fillId="5" borderId="11" xfId="0" applyFill="1" applyBorder="1" applyAlignment="1">
      <alignment horizontal="center" vertical="center"/>
    </xf>
    <xf numFmtId="0" fontId="0" fillId="12" borderId="11" xfId="0" applyFill="1" applyBorder="1" applyAlignment="1">
      <alignment horizontal="center"/>
    </xf>
    <xf numFmtId="0" fontId="16" fillId="25" borderId="5" xfId="0" applyFont="1" applyFill="1" applyBorder="1" applyAlignment="1">
      <alignment horizontal="center"/>
    </xf>
    <xf numFmtId="0" fontId="16" fillId="25" borderId="8" xfId="0" applyFont="1" applyFill="1" applyBorder="1" applyAlignment="1">
      <alignment horizontal="center"/>
    </xf>
    <xf numFmtId="0" fontId="0" fillId="3" borderId="11" xfId="0" applyFill="1" applyBorder="1" applyAlignment="1">
      <alignment horizontal="right"/>
    </xf>
    <xf numFmtId="0" fontId="0" fillId="2" borderId="9" xfId="0" applyFill="1" applyBorder="1" applyAlignment="1">
      <alignment horizontal="center" vertical="center"/>
    </xf>
    <xf numFmtId="0" fontId="0" fillId="2" borderId="66" xfId="0" applyFill="1" applyBorder="1" applyAlignment="1">
      <alignment horizontal="center" vertical="center"/>
    </xf>
    <xf numFmtId="0" fontId="0" fillId="2" borderId="1" xfId="0" applyFill="1" applyBorder="1" applyAlignment="1">
      <alignment horizontal="center" vertical="center"/>
    </xf>
    <xf numFmtId="0" fontId="37" fillId="21" borderId="11" xfId="0" applyFont="1" applyFill="1" applyBorder="1" applyAlignment="1" applyProtection="1">
      <alignment horizontal="center" vertical="center"/>
    </xf>
    <xf numFmtId="0" fontId="0" fillId="25" borderId="5" xfId="0" applyFill="1" applyBorder="1" applyAlignment="1">
      <alignment horizontal="center"/>
    </xf>
    <xf numFmtId="0" fontId="0" fillId="25" borderId="8" xfId="0" applyFill="1" applyBorder="1" applyAlignment="1">
      <alignment horizontal="center"/>
    </xf>
    <xf numFmtId="0" fontId="0" fillId="25" borderId="4" xfId="0" applyFill="1" applyBorder="1" applyAlignment="1">
      <alignment horizontal="center"/>
    </xf>
    <xf numFmtId="0" fontId="0" fillId="5" borderId="5" xfId="0" applyFill="1" applyBorder="1" applyAlignment="1">
      <alignment horizontal="center" vertical="center"/>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12" borderId="5" xfId="0" applyFill="1" applyBorder="1" applyAlignment="1">
      <alignment horizontal="center" vertical="center"/>
    </xf>
    <xf numFmtId="0" fontId="0" fillId="12" borderId="8" xfId="0" applyFill="1" applyBorder="1" applyAlignment="1">
      <alignment horizontal="center" vertical="center"/>
    </xf>
    <xf numFmtId="0" fontId="0" fillId="12" borderId="4" xfId="0" applyFill="1" applyBorder="1" applyAlignment="1">
      <alignment horizontal="center" vertical="center"/>
    </xf>
    <xf numFmtId="0" fontId="0" fillId="23" borderId="5" xfId="14" applyFont="1" applyFill="1" applyBorder="1" applyAlignment="1">
      <alignment horizontal="center" vertical="center"/>
    </xf>
    <xf numFmtId="0" fontId="0" fillId="23" borderId="8" xfId="14" applyFont="1" applyFill="1" applyBorder="1" applyAlignment="1">
      <alignment horizontal="center" vertical="center"/>
    </xf>
    <xf numFmtId="0" fontId="0" fillId="23" borderId="4" xfId="14" applyFont="1" applyFill="1" applyBorder="1" applyAlignment="1">
      <alignment horizontal="center" vertical="center"/>
    </xf>
    <xf numFmtId="43" fontId="16" fillId="24" borderId="11" xfId="14" applyNumberFormat="1" applyFont="1" applyFill="1" applyBorder="1" applyAlignment="1" applyProtection="1">
      <alignment horizontal="center" vertical="center"/>
      <protection locked="0"/>
    </xf>
    <xf numFmtId="0" fontId="16" fillId="24" borderId="11" xfId="14" applyNumberFormat="1" applyFont="1" applyFill="1" applyBorder="1" applyAlignment="1" applyProtection="1">
      <alignment horizontal="center" vertical="center"/>
      <protection locked="0"/>
    </xf>
    <xf numFmtId="2" fontId="2" fillId="21" borderId="5" xfId="0" applyNumberFormat="1" applyFont="1" applyFill="1" applyBorder="1" applyAlignment="1" applyProtection="1">
      <alignment horizontal="center"/>
    </xf>
    <xf numFmtId="2" fontId="2" fillId="21" borderId="4" xfId="0" applyNumberFormat="1" applyFont="1" applyFill="1" applyBorder="1" applyAlignment="1" applyProtection="1">
      <alignment horizontal="center"/>
    </xf>
    <xf numFmtId="0" fontId="2" fillId="21" borderId="5" xfId="0" applyFont="1" applyFill="1" applyBorder="1" applyAlignment="1" applyProtection="1">
      <alignment horizontal="left" vertical="center"/>
    </xf>
    <xf numFmtId="0" fontId="2" fillId="21" borderId="8" xfId="0" applyFont="1" applyFill="1" applyBorder="1" applyAlignment="1" applyProtection="1">
      <alignment horizontal="left" vertical="center"/>
    </xf>
    <xf numFmtId="0" fontId="2" fillId="21" borderId="4" xfId="0" applyFont="1" applyFill="1" applyBorder="1" applyAlignment="1" applyProtection="1">
      <alignment horizontal="left" vertical="center"/>
    </xf>
    <xf numFmtId="0" fontId="37" fillId="6" borderId="1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9"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0" fillId="21" borderId="10" xfId="0" applyFill="1" applyBorder="1" applyAlignment="1">
      <alignment horizontal="right" vertical="center" wrapText="1"/>
    </xf>
    <xf numFmtId="0" fontId="0" fillId="21" borderId="12" xfId="0" applyFill="1" applyBorder="1" applyAlignment="1">
      <alignment horizontal="right" vertical="center" wrapText="1"/>
    </xf>
    <xf numFmtId="0" fontId="0" fillId="21" borderId="9" xfId="0" applyFill="1" applyBorder="1" applyAlignment="1">
      <alignment horizontal="right" vertical="center" wrapText="1"/>
    </xf>
    <xf numFmtId="0" fontId="0" fillId="21" borderId="3" xfId="0" applyFill="1" applyBorder="1" applyAlignment="1">
      <alignment horizontal="right" vertical="center" wrapText="1"/>
    </xf>
    <xf numFmtId="0" fontId="0" fillId="21" borderId="2" xfId="0" applyFill="1" applyBorder="1" applyAlignment="1">
      <alignment horizontal="right" vertical="center" wrapText="1"/>
    </xf>
    <xf numFmtId="0" fontId="0" fillId="21" borderId="1" xfId="0" applyFill="1" applyBorder="1" applyAlignment="1">
      <alignment horizontal="right" vertical="center" wrapText="1"/>
    </xf>
    <xf numFmtId="0" fontId="0" fillId="24" borderId="58" xfId="14" applyFont="1" applyFill="1" applyAlignment="1" applyProtection="1">
      <alignment horizontal="center" vertical="center"/>
      <protection locked="0"/>
    </xf>
    <xf numFmtId="2" fontId="2" fillId="3" borderId="5" xfId="0" applyNumberFormat="1" applyFont="1" applyFill="1" applyBorder="1" applyAlignment="1">
      <alignment horizontal="center"/>
    </xf>
    <xf numFmtId="2" fontId="2" fillId="3" borderId="4" xfId="0" applyNumberFormat="1" applyFont="1" applyFill="1" applyBorder="1" applyAlignment="1">
      <alignment horizontal="center"/>
    </xf>
    <xf numFmtId="0" fontId="2" fillId="5" borderId="11" xfId="0" applyFont="1" applyFill="1" applyBorder="1" applyAlignment="1">
      <alignment horizontal="right"/>
    </xf>
    <xf numFmtId="0" fontId="2" fillId="22" borderId="11" xfId="0" applyFont="1" applyFill="1" applyBorder="1" applyAlignment="1">
      <alignment horizontal="right"/>
    </xf>
    <xf numFmtId="0" fontId="0" fillId="3" borderId="5" xfId="0" applyFill="1" applyBorder="1" applyAlignment="1">
      <alignment horizontal="center"/>
    </xf>
    <xf numFmtId="0" fontId="0" fillId="3" borderId="8" xfId="0" applyFill="1" applyBorder="1" applyAlignment="1">
      <alignment horizontal="center"/>
    </xf>
    <xf numFmtId="0" fontId="0" fillId="3" borderId="4" xfId="0" applyFill="1" applyBorder="1" applyAlignment="1">
      <alignment horizontal="center"/>
    </xf>
    <xf numFmtId="0" fontId="0" fillId="5" borderId="5" xfId="0" applyFill="1" applyBorder="1" applyAlignment="1">
      <alignment horizontal="center"/>
    </xf>
    <xf numFmtId="0" fontId="0" fillId="5" borderId="8" xfId="0" applyFill="1" applyBorder="1" applyAlignment="1">
      <alignment horizontal="center"/>
    </xf>
    <xf numFmtId="0" fontId="0" fillId="5" borderId="4" xfId="0" applyFill="1" applyBorder="1" applyAlignment="1">
      <alignment horizontal="center"/>
    </xf>
    <xf numFmtId="0" fontId="0" fillId="12" borderId="5" xfId="0" applyFill="1" applyBorder="1" applyAlignment="1">
      <alignment horizontal="center"/>
    </xf>
    <xf numFmtId="0" fontId="0" fillId="12" borderId="8" xfId="0" applyFill="1" applyBorder="1" applyAlignment="1">
      <alignment horizontal="center"/>
    </xf>
    <xf numFmtId="0" fontId="0" fillId="12" borderId="4" xfId="0" applyFill="1" applyBorder="1" applyAlignment="1">
      <alignment horizontal="center"/>
    </xf>
    <xf numFmtId="0" fontId="54" fillId="14" borderId="23" xfId="0" applyFont="1" applyFill="1" applyBorder="1" applyAlignment="1">
      <alignment horizontal="center" vertical="center"/>
    </xf>
    <xf numFmtId="0" fontId="54" fillId="14" borderId="22" xfId="0" applyFont="1" applyFill="1" applyBorder="1" applyAlignment="1">
      <alignment horizontal="center" vertical="center"/>
    </xf>
    <xf numFmtId="0" fontId="54" fillId="14" borderId="21" xfId="0" applyFont="1" applyFill="1" applyBorder="1" applyAlignment="1">
      <alignment horizontal="center" vertical="center"/>
    </xf>
    <xf numFmtId="0" fontId="52" fillId="0" borderId="83" xfId="0" applyFont="1" applyBorder="1" applyAlignment="1">
      <alignment horizontal="center"/>
    </xf>
    <xf numFmtId="0" fontId="52" fillId="0" borderId="84" xfId="0" applyFont="1" applyBorder="1" applyAlignment="1">
      <alignment horizontal="center"/>
    </xf>
    <xf numFmtId="0" fontId="52" fillId="0" borderId="85" xfId="0" applyFont="1" applyBorder="1" applyAlignment="1">
      <alignment horizontal="center"/>
    </xf>
    <xf numFmtId="0" fontId="52" fillId="0" borderId="23" xfId="0" applyFont="1" applyBorder="1" applyAlignment="1">
      <alignment horizontal="right" vertical="center"/>
    </xf>
    <xf numFmtId="0" fontId="52" fillId="0" borderId="21" xfId="0" applyFont="1" applyBorder="1" applyAlignment="1">
      <alignment horizontal="right" vertical="center"/>
    </xf>
    <xf numFmtId="0" fontId="52" fillId="9" borderId="23" xfId="0" applyFont="1" applyFill="1" applyBorder="1" applyAlignment="1">
      <alignment horizontal="center" vertical="center"/>
    </xf>
    <xf numFmtId="0" fontId="52" fillId="9" borderId="22" xfId="0" applyFont="1" applyFill="1" applyBorder="1" applyAlignment="1">
      <alignment horizontal="center" vertical="center"/>
    </xf>
    <xf numFmtId="0" fontId="52" fillId="9" borderId="21" xfId="0" applyFont="1" applyFill="1" applyBorder="1" applyAlignment="1">
      <alignment horizontal="center" vertical="center"/>
    </xf>
    <xf numFmtId="14" fontId="52" fillId="9" borderId="23" xfId="0" applyNumberFormat="1" applyFont="1" applyFill="1" applyBorder="1" applyAlignment="1" applyProtection="1">
      <alignment horizontal="center" vertical="center"/>
      <protection locked="0"/>
    </xf>
    <xf numFmtId="0" fontId="52" fillId="9" borderId="21" xfId="0" applyFont="1" applyFill="1" applyBorder="1" applyAlignment="1" applyProtection="1">
      <alignment horizontal="center" vertical="center"/>
      <protection locked="0"/>
    </xf>
    <xf numFmtId="0" fontId="54" fillId="9" borderId="23" xfId="0" applyFont="1" applyFill="1" applyBorder="1" applyAlignment="1" applyProtection="1">
      <alignment vertical="center"/>
      <protection locked="0"/>
    </xf>
    <xf numFmtId="0" fontId="54" fillId="9" borderId="22" xfId="0" applyFont="1" applyFill="1" applyBorder="1" applyAlignment="1" applyProtection="1">
      <alignment vertical="center"/>
      <protection locked="0"/>
    </xf>
    <xf numFmtId="0" fontId="54" fillId="9" borderId="21" xfId="0" applyFont="1" applyFill="1" applyBorder="1" applyAlignment="1" applyProtection="1">
      <alignment vertical="center"/>
      <protection locked="0"/>
    </xf>
    <xf numFmtId="0" fontId="67" fillId="0" borderId="27" xfId="0" applyFont="1" applyBorder="1" applyAlignment="1">
      <alignment vertical="center"/>
    </xf>
    <xf numFmtId="0" fontId="67" fillId="0" borderId="0" xfId="0" applyFont="1" applyBorder="1" applyAlignment="1">
      <alignment vertical="center"/>
    </xf>
    <xf numFmtId="0" fontId="67" fillId="0" borderId="14" xfId="0" applyFont="1" applyBorder="1" applyAlignment="1">
      <alignment vertical="center"/>
    </xf>
    <xf numFmtId="0" fontId="53" fillId="0" borderId="23" xfId="0" applyFont="1" applyBorder="1" applyAlignment="1">
      <alignment horizontal="center" vertical="center"/>
    </xf>
    <xf numFmtId="0" fontId="53" fillId="0" borderId="21" xfId="0" applyFont="1" applyBorder="1" applyAlignment="1">
      <alignment horizontal="center" vertical="center"/>
    </xf>
    <xf numFmtId="0" fontId="53" fillId="5" borderId="59" xfId="0" applyFont="1" applyFill="1" applyBorder="1" applyAlignment="1">
      <alignment horizontal="center"/>
    </xf>
    <xf numFmtId="0" fontId="57" fillId="5" borderId="23" xfId="0" applyFont="1" applyFill="1" applyBorder="1" applyAlignment="1">
      <alignment horizontal="center"/>
    </xf>
    <xf numFmtId="0" fontId="57" fillId="5" borderId="22" xfId="0" applyFont="1" applyFill="1" applyBorder="1" applyAlignment="1">
      <alignment horizontal="center"/>
    </xf>
    <xf numFmtId="0" fontId="57" fillId="5" borderId="21" xfId="0" applyFont="1" applyFill="1" applyBorder="1" applyAlignment="1">
      <alignment horizontal="center"/>
    </xf>
    <xf numFmtId="0" fontId="53" fillId="5" borderId="28" xfId="0" applyFont="1" applyFill="1" applyBorder="1" applyAlignment="1">
      <alignment horizontal="center"/>
    </xf>
    <xf numFmtId="0" fontId="53" fillId="5" borderId="22" xfId="0" applyFont="1" applyFill="1" applyBorder="1" applyAlignment="1">
      <alignment horizontal="center"/>
    </xf>
    <xf numFmtId="0" fontId="53" fillId="5" borderId="21" xfId="0" applyFont="1" applyFill="1" applyBorder="1" applyAlignment="1">
      <alignment horizontal="center"/>
    </xf>
    <xf numFmtId="0" fontId="53" fillId="5" borderId="50" xfId="0" applyFont="1" applyFill="1" applyBorder="1" applyAlignment="1">
      <alignment horizontal="center"/>
    </xf>
    <xf numFmtId="0" fontId="67" fillId="0" borderId="27" xfId="0" applyFont="1" applyBorder="1" applyAlignment="1">
      <alignment horizontal="center" vertical="center"/>
    </xf>
    <xf numFmtId="0" fontId="68" fillId="0" borderId="28" xfId="0" applyFont="1" applyBorder="1" applyAlignment="1">
      <alignment vertical="center"/>
    </xf>
    <xf numFmtId="0" fontId="68" fillId="0" borderId="18" xfId="0" applyFont="1" applyBorder="1" applyAlignment="1">
      <alignment vertical="center"/>
    </xf>
    <xf numFmtId="0" fontId="68" fillId="0" borderId="17" xfId="0" applyFont="1" applyBorder="1" applyAlignment="1">
      <alignment vertical="center"/>
    </xf>
    <xf numFmtId="0" fontId="69" fillId="0" borderId="29" xfId="0" applyFont="1" applyBorder="1" applyAlignment="1">
      <alignment vertical="center"/>
    </xf>
    <xf numFmtId="0" fontId="69" fillId="0" borderId="25" xfId="0" applyFont="1" applyBorder="1" applyAlignment="1">
      <alignment vertical="center"/>
    </xf>
    <xf numFmtId="0" fontId="53" fillId="5" borderId="23" xfId="0" applyFont="1" applyFill="1" applyBorder="1" applyAlignment="1">
      <alignment horizontal="center"/>
    </xf>
    <xf numFmtId="0" fontId="69" fillId="0" borderId="0" xfId="0" applyFont="1" applyBorder="1" applyAlignment="1">
      <alignment vertical="center"/>
    </xf>
    <xf numFmtId="0" fontId="69" fillId="0" borderId="14" xfId="0" applyFont="1" applyBorder="1" applyAlignment="1">
      <alignment vertical="center"/>
    </xf>
    <xf numFmtId="0" fontId="54" fillId="9" borderId="23" xfId="0" applyFont="1" applyFill="1" applyBorder="1" applyAlignment="1" applyProtection="1">
      <alignment horizontal="center" vertical="center"/>
      <protection locked="0"/>
    </xf>
    <xf numFmtId="0" fontId="54" fillId="9" borderId="22" xfId="0" applyFont="1" applyFill="1" applyBorder="1" applyAlignment="1" applyProtection="1">
      <alignment horizontal="center" vertical="center"/>
      <protection locked="0"/>
    </xf>
    <xf numFmtId="0" fontId="54" fillId="9" borderId="21" xfId="0" applyFont="1" applyFill="1" applyBorder="1" applyAlignment="1" applyProtection="1">
      <alignment horizontal="center" vertical="center"/>
      <protection locked="0"/>
    </xf>
    <xf numFmtId="0" fontId="56" fillId="0" borderId="18" xfId="0" applyFont="1" applyBorder="1" applyAlignment="1">
      <alignment vertical="center"/>
    </xf>
    <xf numFmtId="0" fontId="56" fillId="0" borderId="17" xfId="0" applyFont="1" applyBorder="1" applyAlignment="1">
      <alignment vertical="center"/>
    </xf>
    <xf numFmtId="0" fontId="76" fillId="0" borderId="27" xfId="0" applyFont="1" applyBorder="1" applyAlignment="1">
      <alignment vertical="center"/>
    </xf>
    <xf numFmtId="0" fontId="76" fillId="0" borderId="0" xfId="0" applyFont="1" applyBorder="1" applyAlignment="1">
      <alignment vertical="center"/>
    </xf>
    <xf numFmtId="0" fontId="76" fillId="0" borderId="14" xfId="0" applyFont="1" applyBorder="1" applyAlignment="1">
      <alignment vertical="center"/>
    </xf>
    <xf numFmtId="0" fontId="78" fillId="0" borderId="23" xfId="0" applyFont="1" applyBorder="1" applyAlignment="1">
      <alignment horizontal="center" vertical="center"/>
    </xf>
    <xf numFmtId="0" fontId="78" fillId="0" borderId="22" xfId="0" applyFont="1" applyBorder="1" applyAlignment="1">
      <alignment horizontal="center" vertical="center"/>
    </xf>
    <xf numFmtId="0" fontId="78" fillId="0" borderId="21" xfId="0" applyFont="1" applyBorder="1" applyAlignment="1">
      <alignment horizontal="center" vertical="center"/>
    </xf>
    <xf numFmtId="0" fontId="69" fillId="0" borderId="23" xfId="0" applyFont="1" applyBorder="1" applyAlignment="1">
      <alignment horizontal="center" vertical="center"/>
    </xf>
    <xf numFmtId="0" fontId="69" fillId="0" borderId="22" xfId="0" applyFont="1" applyBorder="1" applyAlignment="1">
      <alignment horizontal="center" vertical="center"/>
    </xf>
    <xf numFmtId="0" fontId="69" fillId="0" borderId="21" xfId="0" applyFont="1" applyBorder="1" applyAlignment="1">
      <alignment horizontal="center" vertical="center"/>
    </xf>
    <xf numFmtId="0" fontId="69" fillId="0" borderId="23" xfId="0" applyFont="1" applyBorder="1" applyAlignment="1">
      <alignment horizontal="center"/>
    </xf>
    <xf numFmtId="0" fontId="69" fillId="0" borderId="22" xfId="0" applyFont="1" applyBorder="1" applyAlignment="1">
      <alignment horizontal="center"/>
    </xf>
    <xf numFmtId="0" fontId="69" fillId="0" borderId="21" xfId="0" applyFont="1" applyBorder="1" applyAlignment="1">
      <alignment horizontal="center"/>
    </xf>
    <xf numFmtId="0" fontId="69" fillId="5" borderId="23" xfId="0" applyFont="1" applyFill="1" applyBorder="1" applyAlignment="1">
      <alignment horizontal="center"/>
    </xf>
    <xf numFmtId="0" fontId="69" fillId="5" borderId="22" xfId="0" applyFont="1" applyFill="1" applyBorder="1" applyAlignment="1">
      <alignment horizontal="center"/>
    </xf>
    <xf numFmtId="0" fontId="69" fillId="5" borderId="21" xfId="0" applyFont="1" applyFill="1" applyBorder="1" applyAlignment="1">
      <alignment horizontal="center"/>
    </xf>
    <xf numFmtId="0" fontId="67" fillId="14" borderId="23" xfId="0" applyFont="1" applyFill="1" applyBorder="1" applyAlignment="1">
      <alignment horizontal="center" vertical="center"/>
    </xf>
    <xf numFmtId="0" fontId="67" fillId="14" borderId="22" xfId="0" applyFont="1" applyFill="1" applyBorder="1" applyAlignment="1">
      <alignment horizontal="center" vertical="center"/>
    </xf>
    <xf numFmtId="0" fontId="67" fillId="14" borderId="21" xfId="0" applyFont="1" applyFill="1" applyBorder="1" applyAlignment="1">
      <alignment horizontal="center" vertical="center"/>
    </xf>
    <xf numFmtId="0" fontId="53" fillId="9" borderId="23" xfId="0" applyFont="1" applyFill="1" applyBorder="1" applyAlignment="1" applyProtection="1">
      <alignment horizontal="right"/>
      <protection locked="0"/>
    </xf>
    <xf numFmtId="0" fontId="53" fillId="9" borderId="22" xfId="0" applyFont="1" applyFill="1" applyBorder="1" applyAlignment="1" applyProtection="1">
      <alignment horizontal="right"/>
      <protection locked="0"/>
    </xf>
    <xf numFmtId="0" fontId="53" fillId="0" borderId="23" xfId="0" applyFont="1" applyBorder="1" applyAlignment="1">
      <alignment vertical="center"/>
    </xf>
    <xf numFmtId="0" fontId="53" fillId="0" borderId="21" xfId="0" applyFont="1" applyBorder="1" applyAlignment="1">
      <alignment vertical="center"/>
    </xf>
    <xf numFmtId="0" fontId="53" fillId="9" borderId="28" xfId="0" applyFont="1" applyFill="1" applyBorder="1" applyAlignment="1" applyProtection="1">
      <alignment horizontal="left" vertical="center" wrapText="1"/>
      <protection locked="0"/>
    </xf>
    <xf numFmtId="0" fontId="53" fillId="9" borderId="18" xfId="0" applyFont="1" applyFill="1" applyBorder="1" applyAlignment="1" applyProtection="1">
      <alignment horizontal="left" vertical="center" wrapText="1"/>
      <protection locked="0"/>
    </xf>
    <xf numFmtId="0" fontId="53" fillId="9" borderId="17" xfId="0" applyFont="1" applyFill="1" applyBorder="1" applyAlignment="1" applyProtection="1">
      <alignment horizontal="left" vertical="center" wrapText="1"/>
      <protection locked="0"/>
    </xf>
    <xf numFmtId="0" fontId="53" fillId="9" borderId="26" xfId="0" applyFont="1" applyFill="1" applyBorder="1" applyAlignment="1" applyProtection="1">
      <alignment horizontal="left" vertical="center" wrapText="1"/>
      <protection locked="0"/>
    </xf>
    <xf numFmtId="0" fontId="53" fillId="9" borderId="29" xfId="0" applyFont="1" applyFill="1" applyBorder="1" applyAlignment="1" applyProtection="1">
      <alignment horizontal="left" vertical="center" wrapText="1"/>
      <protection locked="0"/>
    </xf>
    <xf numFmtId="0" fontId="53" fillId="9" borderId="25" xfId="0" applyFont="1" applyFill="1" applyBorder="1" applyAlignment="1" applyProtection="1">
      <alignment horizontal="left" vertical="center" wrapText="1"/>
      <protection locked="0"/>
    </xf>
    <xf numFmtId="0" fontId="53" fillId="0" borderId="17" xfId="0" applyFont="1" applyBorder="1" applyAlignment="1">
      <alignment horizontal="center" vertical="center"/>
    </xf>
    <xf numFmtId="0" fontId="53" fillId="0" borderId="25" xfId="0" applyFont="1" applyBorder="1" applyAlignment="1">
      <alignment horizontal="center" vertical="center"/>
    </xf>
    <xf numFmtId="0" fontId="53" fillId="5" borderId="27" xfId="0" applyFont="1" applyFill="1" applyBorder="1" applyAlignment="1">
      <alignment horizontal="center"/>
    </xf>
    <xf numFmtId="0" fontId="53" fillId="5" borderId="0" xfId="0" applyFont="1" applyFill="1" applyBorder="1" applyAlignment="1">
      <alignment horizontal="center"/>
    </xf>
    <xf numFmtId="0" fontId="53" fillId="5" borderId="14" xfId="0" applyFont="1" applyFill="1" applyBorder="1" applyAlignment="1">
      <alignment horizontal="center"/>
    </xf>
    <xf numFmtId="0" fontId="52" fillId="0" borderId="27" xfId="0" applyFont="1" applyBorder="1" applyAlignment="1">
      <alignment vertical="center"/>
    </xf>
    <xf numFmtId="0" fontId="52" fillId="0" borderId="0" xfId="0" applyFont="1" applyBorder="1" applyAlignment="1">
      <alignment vertical="center"/>
    </xf>
    <xf numFmtId="0" fontId="15" fillId="0" borderId="27" xfId="0" applyFont="1" applyBorder="1" applyAlignment="1">
      <alignment vertical="center"/>
    </xf>
    <xf numFmtId="0" fontId="15" fillId="0" borderId="0" xfId="0" applyFont="1" applyBorder="1" applyAlignment="1">
      <alignment vertical="center"/>
    </xf>
    <xf numFmtId="0" fontId="53" fillId="9" borderId="27" xfId="0" applyFont="1" applyFill="1" applyBorder="1" applyProtection="1">
      <protection locked="0"/>
    </xf>
    <xf numFmtId="0" fontId="53" fillId="9" borderId="14" xfId="0" applyFont="1" applyFill="1" applyBorder="1" applyProtection="1">
      <protection locked="0"/>
    </xf>
    <xf numFmtId="0" fontId="53" fillId="9" borderId="28" xfId="0" applyFont="1" applyFill="1" applyBorder="1" applyAlignment="1" applyProtection="1">
      <alignment horizontal="center"/>
      <protection locked="0"/>
    </xf>
    <xf numFmtId="0" fontId="53" fillId="9" borderId="17" xfId="0" applyFont="1" applyFill="1" applyBorder="1" applyAlignment="1" applyProtection="1">
      <alignment horizontal="center"/>
      <protection locked="0"/>
    </xf>
    <xf numFmtId="0" fontId="53" fillId="0" borderId="24" xfId="0" applyFont="1" applyBorder="1" applyAlignment="1">
      <alignment horizontal="center" vertical="center"/>
    </xf>
    <xf numFmtId="0" fontId="53" fillId="0" borderId="50" xfId="0" applyFont="1" applyBorder="1" applyAlignment="1">
      <alignment horizontal="center" vertical="center"/>
    </xf>
    <xf numFmtId="0" fontId="53" fillId="5" borderId="5" xfId="0" applyFont="1" applyFill="1" applyBorder="1" applyAlignment="1">
      <alignment horizontal="center"/>
    </xf>
    <xf numFmtId="0" fontId="53" fillId="5" borderId="8" xfId="0" applyFont="1" applyFill="1" applyBorder="1" applyAlignment="1">
      <alignment horizontal="center"/>
    </xf>
    <xf numFmtId="0" fontId="53" fillId="5" borderId="16" xfId="0" applyFont="1" applyFill="1" applyBorder="1" applyAlignment="1">
      <alignment horizontal="center"/>
    </xf>
    <xf numFmtId="0" fontId="55" fillId="5" borderId="23" xfId="0" applyFont="1" applyFill="1" applyBorder="1" applyAlignment="1">
      <alignment horizontal="center" vertical="center"/>
    </xf>
    <xf numFmtId="0" fontId="55" fillId="5" borderId="22" xfId="0" applyFont="1" applyFill="1" applyBorder="1" applyAlignment="1">
      <alignment horizontal="center" vertical="center"/>
    </xf>
    <xf numFmtId="0" fontId="55" fillId="5" borderId="21" xfId="0" applyFont="1" applyFill="1" applyBorder="1" applyAlignment="1">
      <alignment horizontal="center" vertical="center"/>
    </xf>
    <xf numFmtId="0" fontId="64" fillId="0" borderId="0" xfId="0" applyFont="1" applyBorder="1" applyAlignment="1">
      <alignment horizontal="center" vertical="center"/>
    </xf>
    <xf numFmtId="0" fontId="67" fillId="14" borderId="64" xfId="0" applyFont="1" applyFill="1" applyBorder="1" applyAlignment="1">
      <alignment vertical="center"/>
    </xf>
    <xf numFmtId="0" fontId="67" fillId="14" borderId="63" xfId="0" applyFont="1" applyFill="1" applyBorder="1" applyAlignment="1">
      <alignment vertical="center"/>
    </xf>
    <xf numFmtId="0" fontId="69" fillId="16" borderId="0" xfId="0" applyFont="1" applyFill="1" applyBorder="1" applyAlignment="1">
      <alignment vertical="center" wrapText="1"/>
    </xf>
    <xf numFmtId="0" fontId="69" fillId="16" borderId="69" xfId="0" applyFont="1" applyFill="1" applyBorder="1" applyAlignment="1">
      <alignment vertical="center" wrapText="1"/>
    </xf>
    <xf numFmtId="0" fontId="69" fillId="16" borderId="29" xfId="0" applyFont="1" applyFill="1" applyBorder="1" applyAlignment="1">
      <alignment vertical="center" wrapText="1"/>
    </xf>
    <xf numFmtId="0" fontId="69" fillId="16" borderId="70" xfId="0" applyFont="1" applyFill="1" applyBorder="1" applyAlignment="1">
      <alignment vertical="center" wrapText="1"/>
    </xf>
    <xf numFmtId="0" fontId="67" fillId="14" borderId="61" xfId="0" applyFont="1" applyFill="1" applyBorder="1" applyAlignment="1">
      <alignment vertical="center"/>
    </xf>
    <xf numFmtId="0" fontId="67" fillId="14" borderId="60" xfId="0" applyFont="1" applyFill="1" applyBorder="1" applyAlignment="1">
      <alignment vertical="center"/>
    </xf>
    <xf numFmtId="0" fontId="69" fillId="19" borderId="28" xfId="0" applyFont="1" applyFill="1" applyBorder="1" applyAlignment="1" applyProtection="1">
      <protection locked="0"/>
    </xf>
    <xf numFmtId="0" fontId="69" fillId="19" borderId="17" xfId="0" applyFont="1" applyFill="1" applyBorder="1" applyAlignment="1" applyProtection="1">
      <protection locked="0"/>
    </xf>
    <xf numFmtId="0" fontId="69" fillId="14" borderId="78" xfId="0" applyFont="1" applyFill="1" applyBorder="1" applyAlignment="1">
      <alignment vertical="center" wrapText="1"/>
    </xf>
    <xf numFmtId="0" fontId="69" fillId="14" borderId="79" xfId="0" applyFont="1" applyFill="1" applyBorder="1" applyAlignment="1">
      <alignment vertical="center" wrapText="1"/>
    </xf>
    <xf numFmtId="0" fontId="69" fillId="14" borderId="80" xfId="0" applyFont="1" applyFill="1" applyBorder="1" applyAlignment="1">
      <alignment vertical="center" wrapText="1"/>
    </xf>
    <xf numFmtId="0" fontId="69" fillId="0" borderId="60" xfId="0" applyFont="1" applyBorder="1" applyAlignment="1">
      <alignment vertical="center"/>
    </xf>
    <xf numFmtId="0" fontId="69" fillId="0" borderId="22" xfId="0" applyFont="1" applyBorder="1" applyAlignment="1">
      <alignment vertical="center"/>
    </xf>
    <xf numFmtId="0" fontId="69" fillId="0" borderId="21" xfId="0" applyFont="1" applyBorder="1" applyAlignment="1">
      <alignment vertical="center"/>
    </xf>
    <xf numFmtId="0" fontId="69" fillId="14" borderId="60" xfId="0" applyFont="1" applyFill="1" applyBorder="1" applyAlignment="1">
      <alignment vertical="center"/>
    </xf>
    <xf numFmtId="0" fontId="69" fillId="14" borderId="22" xfId="0" applyFont="1" applyFill="1" applyBorder="1" applyAlignment="1">
      <alignment vertical="center"/>
    </xf>
    <xf numFmtId="0" fontId="69" fillId="14" borderId="21" xfId="0" applyFont="1" applyFill="1" applyBorder="1" applyAlignment="1">
      <alignment vertical="center"/>
    </xf>
    <xf numFmtId="0" fontId="67" fillId="14" borderId="77" xfId="0" applyFont="1" applyFill="1" applyBorder="1" applyAlignment="1">
      <alignment horizontal="center" vertical="center"/>
    </xf>
    <xf numFmtId="0" fontId="67" fillId="0" borderId="23" xfId="0" applyFont="1" applyBorder="1" applyAlignment="1">
      <alignment horizontal="center" vertical="center"/>
    </xf>
    <xf numFmtId="0" fontId="67" fillId="0" borderId="22" xfId="0" applyFont="1" applyBorder="1" applyAlignment="1">
      <alignment horizontal="center" vertical="center"/>
    </xf>
    <xf numFmtId="0" fontId="67" fillId="0" borderId="77" xfId="0" applyFont="1" applyBorder="1" applyAlignment="1">
      <alignment horizontal="center" vertical="center"/>
    </xf>
    <xf numFmtId="0" fontId="67" fillId="14" borderId="81" xfId="0" applyFont="1" applyFill="1" applyBorder="1" applyAlignment="1">
      <alignment horizontal="center" vertical="center"/>
    </xf>
    <xf numFmtId="0" fontId="67" fillId="14" borderId="79" xfId="0" applyFont="1" applyFill="1" applyBorder="1" applyAlignment="1">
      <alignment horizontal="center" vertical="center"/>
    </xf>
    <xf numFmtId="0" fontId="67" fillId="14" borderId="82" xfId="0" applyFont="1" applyFill="1" applyBorder="1" applyAlignment="1">
      <alignment horizontal="center" vertical="center"/>
    </xf>
    <xf numFmtId="0" fontId="67" fillId="0" borderId="71" xfId="0" applyFont="1" applyBorder="1" applyAlignment="1">
      <alignment horizontal="center" vertical="center" wrapText="1"/>
    </xf>
    <xf numFmtId="0" fontId="67" fillId="0" borderId="72" xfId="0" applyFont="1" applyBorder="1" applyAlignment="1">
      <alignment horizontal="center" vertical="center" wrapText="1"/>
    </xf>
    <xf numFmtId="0" fontId="67" fillId="0" borderId="73" xfId="0" applyFont="1" applyBorder="1" applyAlignment="1">
      <alignment horizontal="center" vertical="center" wrapText="1"/>
    </xf>
    <xf numFmtId="0" fontId="67" fillId="0" borderId="74"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69" xfId="0" applyFont="1" applyBorder="1" applyAlignment="1">
      <alignment horizontal="center" vertical="center" wrapText="1"/>
    </xf>
    <xf numFmtId="0" fontId="67" fillId="0" borderId="75"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70" xfId="0" applyFont="1" applyBorder="1" applyAlignment="1">
      <alignment horizontal="center" vertical="center" wrapText="1"/>
    </xf>
    <xf numFmtId="0" fontId="69" fillId="19" borderId="23" xfId="0" applyFont="1" applyFill="1" applyBorder="1" applyAlignment="1" applyProtection="1">
      <alignment vertical="center"/>
      <protection locked="0"/>
    </xf>
    <xf numFmtId="0" fontId="69" fillId="19" borderId="22" xfId="0" applyFont="1" applyFill="1" applyBorder="1" applyAlignment="1" applyProtection="1">
      <alignment vertical="center"/>
      <protection locked="0"/>
    </xf>
    <xf numFmtId="0" fontId="69" fillId="19" borderId="77" xfId="0" applyFont="1" applyFill="1" applyBorder="1" applyAlignment="1" applyProtection="1">
      <alignment vertical="center"/>
      <protection locked="0"/>
    </xf>
    <xf numFmtId="0" fontId="69" fillId="19" borderId="23" xfId="0" applyFont="1" applyFill="1" applyBorder="1" applyProtection="1">
      <protection locked="0"/>
    </xf>
    <xf numFmtId="0" fontId="69" fillId="19" borderId="22" xfId="0" applyFont="1" applyFill="1" applyBorder="1" applyProtection="1">
      <protection locked="0"/>
    </xf>
    <xf numFmtId="0" fontId="69" fillId="19" borderId="77" xfId="0" applyFont="1" applyFill="1" applyBorder="1" applyProtection="1">
      <protection locked="0"/>
    </xf>
    <xf numFmtId="0" fontId="69" fillId="5" borderId="63" xfId="0" applyFont="1" applyFill="1" applyBorder="1" applyAlignment="1">
      <alignment horizontal="center"/>
    </xf>
    <xf numFmtId="0" fontId="69" fillId="5" borderId="18" xfId="0" applyFont="1" applyFill="1" applyBorder="1" applyAlignment="1">
      <alignment horizontal="center"/>
    </xf>
    <xf numFmtId="0" fontId="69" fillId="5" borderId="17" xfId="0" applyFont="1" applyFill="1" applyBorder="1" applyAlignment="1">
      <alignment horizontal="center"/>
    </xf>
    <xf numFmtId="0" fontId="69" fillId="0" borderId="74" xfId="0" applyFont="1" applyBorder="1" applyAlignment="1">
      <alignment vertical="center"/>
    </xf>
    <xf numFmtId="0" fontId="69" fillId="0" borderId="69" xfId="0" applyFont="1" applyBorder="1" applyAlignment="1">
      <alignment vertical="center"/>
    </xf>
    <xf numFmtId="0" fontId="71" fillId="0" borderId="74" xfId="0" applyFont="1" applyBorder="1" applyAlignment="1">
      <alignment vertical="center"/>
    </xf>
    <xf numFmtId="0" fontId="71" fillId="0" borderId="0" xfId="0" applyFont="1" applyBorder="1" applyAlignment="1">
      <alignment vertical="center"/>
    </xf>
    <xf numFmtId="0" fontId="71" fillId="0" borderId="69" xfId="0" applyFont="1" applyBorder="1" applyAlignment="1">
      <alignment vertical="center"/>
    </xf>
    <xf numFmtId="0" fontId="67" fillId="0" borderId="74" xfId="0" applyFont="1" applyBorder="1" applyAlignment="1">
      <alignment vertical="center"/>
    </xf>
    <xf numFmtId="0" fontId="67" fillId="0" borderId="69" xfId="0" applyFont="1" applyBorder="1" applyAlignment="1">
      <alignment vertical="center"/>
    </xf>
    <xf numFmtId="0" fontId="67" fillId="0" borderId="60" xfId="0" applyFont="1" applyBorder="1" applyAlignment="1">
      <alignment horizontal="center" vertical="center"/>
    </xf>
    <xf numFmtId="0" fontId="67" fillId="0" borderId="21" xfId="0" applyFont="1" applyBorder="1" applyAlignment="1">
      <alignment horizontal="center" vertical="center"/>
    </xf>
    <xf numFmtId="0" fontId="75" fillId="0" borderId="75" xfId="0" applyFont="1" applyBorder="1" applyAlignment="1">
      <alignment vertical="center" wrapText="1"/>
    </xf>
    <xf numFmtId="0" fontId="75" fillId="0" borderId="29" xfId="0" applyFont="1" applyBorder="1" applyAlignment="1">
      <alignment vertical="center" wrapText="1"/>
    </xf>
    <xf numFmtId="0" fontId="75" fillId="0" borderId="25" xfId="0" applyFont="1" applyBorder="1" applyAlignment="1">
      <alignment vertical="center" wrapText="1"/>
    </xf>
    <xf numFmtId="0" fontId="68" fillId="0" borderId="60" xfId="0" applyFont="1" applyBorder="1" applyAlignment="1">
      <alignment vertical="center"/>
    </xf>
    <xf numFmtId="0" fontId="68" fillId="0" borderId="22" xfId="0" applyFont="1" applyBorder="1" applyAlignment="1">
      <alignment vertical="center"/>
    </xf>
    <xf numFmtId="0" fontId="68" fillId="0" borderId="21" xfId="0" applyFont="1" applyBorder="1" applyAlignment="1">
      <alignment vertical="center"/>
    </xf>
    <xf numFmtId="0" fontId="68" fillId="14" borderId="75" xfId="0" applyFont="1" applyFill="1" applyBorder="1" applyAlignment="1">
      <alignment vertical="center"/>
    </xf>
    <xf numFmtId="0" fontId="68" fillId="14" borderId="29" xfId="0" applyFont="1" applyFill="1" applyBorder="1" applyAlignment="1">
      <alignment vertical="center"/>
    </xf>
    <xf numFmtId="0" fontId="68" fillId="14" borderId="70" xfId="0" applyFont="1" applyFill="1" applyBorder="1" applyAlignment="1">
      <alignment vertical="center"/>
    </xf>
    <xf numFmtId="0" fontId="67" fillId="14" borderId="18" xfId="0" applyFont="1" applyFill="1" applyBorder="1" applyAlignment="1">
      <alignment vertical="center"/>
    </xf>
    <xf numFmtId="0" fontId="67" fillId="14" borderId="68" xfId="0" applyFont="1" applyFill="1" applyBorder="1" applyAlignment="1">
      <alignment vertical="center"/>
    </xf>
    <xf numFmtId="0" fontId="69" fillId="5" borderId="60" xfId="0" applyFont="1" applyFill="1" applyBorder="1" applyAlignment="1">
      <alignment horizontal="center" vertical="center"/>
    </xf>
    <xf numFmtId="0" fontId="69" fillId="5" borderId="22" xfId="0" applyFont="1" applyFill="1" applyBorder="1" applyAlignment="1">
      <alignment horizontal="center" vertical="center"/>
    </xf>
    <xf numFmtId="0" fontId="69" fillId="5" borderId="77" xfId="0" applyFont="1" applyFill="1" applyBorder="1" applyAlignment="1">
      <alignment horizontal="center" vertical="center"/>
    </xf>
    <xf numFmtId="0" fontId="67" fillId="0" borderId="63" xfId="0" applyFont="1" applyBorder="1" applyAlignment="1">
      <alignment vertical="center"/>
    </xf>
    <xf numFmtId="0" fontId="67" fillId="0" borderId="18" xfId="0" applyFont="1" applyBorder="1" applyAlignment="1">
      <alignment vertical="center"/>
    </xf>
    <xf numFmtId="0" fontId="67" fillId="0" borderId="68" xfId="0" applyFont="1" applyBorder="1" applyAlignment="1">
      <alignment vertical="center"/>
    </xf>
    <xf numFmtId="0" fontId="75" fillId="0" borderId="74" xfId="0" applyFont="1" applyBorder="1" applyAlignment="1">
      <alignment vertical="center" wrapText="1"/>
    </xf>
    <xf numFmtId="0" fontId="75" fillId="0" borderId="0" xfId="0" applyFont="1" applyBorder="1" applyAlignment="1">
      <alignment vertical="center" wrapText="1"/>
    </xf>
    <xf numFmtId="0" fontId="75" fillId="0" borderId="14" xfId="0" applyFont="1" applyBorder="1" applyAlignment="1">
      <alignment vertical="center" wrapText="1"/>
    </xf>
    <xf numFmtId="0" fontId="69" fillId="0" borderId="74" xfId="0" applyFont="1" applyBorder="1" applyAlignment="1">
      <alignment vertical="center" wrapText="1"/>
    </xf>
    <xf numFmtId="0" fontId="69" fillId="0" borderId="0" xfId="0" applyFont="1" applyBorder="1" applyAlignment="1">
      <alignment vertical="center" wrapText="1"/>
    </xf>
    <xf numFmtId="0" fontId="69" fillId="0" borderId="14" xfId="0" applyFont="1" applyBorder="1" applyAlignment="1">
      <alignment vertical="center" wrapText="1"/>
    </xf>
    <xf numFmtId="0" fontId="53" fillId="0" borderId="23" xfId="0" applyFont="1" applyBorder="1" applyAlignment="1">
      <alignment horizontal="center"/>
    </xf>
    <xf numFmtId="0" fontId="53" fillId="0" borderId="22" xfId="0" applyFont="1" applyBorder="1" applyAlignment="1">
      <alignment horizontal="center"/>
    </xf>
    <xf numFmtId="0" fontId="53" fillId="0" borderId="21" xfId="0" applyFont="1" applyBorder="1" applyAlignment="1">
      <alignment horizontal="center"/>
    </xf>
    <xf numFmtId="0" fontId="68" fillId="0" borderId="63" xfId="0" applyFont="1" applyBorder="1" applyAlignment="1">
      <alignment vertical="center"/>
    </xf>
    <xf numFmtId="0" fontId="68" fillId="0" borderId="68" xfId="0" applyFont="1" applyBorder="1" applyAlignment="1">
      <alignment vertical="center"/>
    </xf>
    <xf numFmtId="0" fontId="67" fillId="0" borderId="74" xfId="0" applyFont="1" applyBorder="1" applyAlignment="1">
      <alignment horizontal="center" vertical="center"/>
    </xf>
    <xf numFmtId="0" fontId="67" fillId="0" borderId="0" xfId="0" applyFont="1" applyBorder="1" applyAlignment="1">
      <alignment horizontal="center" vertical="center"/>
    </xf>
    <xf numFmtId="0" fontId="67" fillId="0" borderId="69" xfId="0" applyFont="1" applyBorder="1" applyAlignment="1">
      <alignment horizontal="center" vertical="center"/>
    </xf>
    <xf numFmtId="0" fontId="67" fillId="0" borderId="75" xfId="0" applyFont="1" applyBorder="1" applyAlignment="1">
      <alignment vertical="center"/>
    </xf>
    <xf numFmtId="0" fontId="67" fillId="0" borderId="29" xfId="0" applyFont="1" applyBorder="1" applyAlignment="1">
      <alignment vertical="center"/>
    </xf>
    <xf numFmtId="0" fontId="67" fillId="0" borderId="70" xfId="0" applyFont="1" applyBorder="1" applyAlignment="1">
      <alignment vertical="center"/>
    </xf>
    <xf numFmtId="0" fontId="54" fillId="0" borderId="23" xfId="0" applyFont="1" applyBorder="1" applyAlignment="1">
      <alignment horizontal="left" vertical="center"/>
    </xf>
    <xf numFmtId="0" fontId="54" fillId="0" borderId="22" xfId="0" applyFont="1" applyBorder="1" applyAlignment="1">
      <alignment horizontal="left" vertical="center"/>
    </xf>
    <xf numFmtId="0" fontId="54" fillId="0" borderId="21" xfId="0" applyFont="1" applyBorder="1" applyAlignment="1">
      <alignment horizontal="left" vertical="center"/>
    </xf>
    <xf numFmtId="0" fontId="53" fillId="9" borderId="23" xfId="0" applyFont="1" applyFill="1" applyBorder="1" applyAlignment="1" applyProtection="1">
      <alignment horizontal="center"/>
      <protection locked="0"/>
    </xf>
    <xf numFmtId="0" fontId="53" fillId="9" borderId="21" xfId="0" applyFont="1" applyFill="1" applyBorder="1" applyAlignment="1" applyProtection="1">
      <alignment horizontal="center"/>
      <protection locked="0"/>
    </xf>
    <xf numFmtId="0" fontId="53" fillId="5" borderId="26" xfId="0" applyFont="1" applyFill="1" applyBorder="1" applyAlignment="1">
      <alignment horizontal="center"/>
    </xf>
    <xf numFmtId="0" fontId="53" fillId="5" borderId="29" xfId="0" applyFont="1" applyFill="1" applyBorder="1" applyAlignment="1">
      <alignment horizontal="center"/>
    </xf>
    <xf numFmtId="0" fontId="53" fillId="5" borderId="25" xfId="0" applyFont="1" applyFill="1" applyBorder="1" applyAlignment="1">
      <alignment horizontal="center"/>
    </xf>
    <xf numFmtId="0" fontId="54" fillId="9" borderId="26" xfId="0" applyFont="1" applyFill="1" applyBorder="1" applyAlignment="1" applyProtection="1">
      <alignment vertical="center"/>
      <protection locked="0"/>
    </xf>
    <xf numFmtId="0" fontId="54" fillId="9" borderId="29" xfId="0" applyFont="1" applyFill="1" applyBorder="1" applyAlignment="1" applyProtection="1">
      <alignment vertical="center"/>
      <protection locked="0"/>
    </xf>
    <xf numFmtId="0" fontId="54" fillId="9" borderId="25" xfId="0" applyFont="1" applyFill="1" applyBorder="1" applyAlignment="1" applyProtection="1">
      <alignment vertical="center"/>
      <protection locked="0"/>
    </xf>
    <xf numFmtId="0" fontId="68" fillId="0" borderId="28" xfId="0" applyFont="1" applyBorder="1" applyAlignment="1">
      <alignment vertical="center" wrapText="1"/>
    </xf>
    <xf numFmtId="0" fontId="68" fillId="0" borderId="18" xfId="0" applyFont="1" applyBorder="1" applyAlignment="1">
      <alignment vertical="center" wrapText="1"/>
    </xf>
    <xf numFmtId="0" fontId="68" fillId="0" borderId="17" xfId="0" applyFont="1" applyBorder="1" applyAlignment="1">
      <alignment vertical="center" wrapText="1"/>
    </xf>
    <xf numFmtId="0" fontId="68" fillId="0" borderId="27" xfId="0" applyFont="1" applyBorder="1" applyAlignment="1">
      <alignment vertical="center" wrapText="1"/>
    </xf>
    <xf numFmtId="0" fontId="68" fillId="0" borderId="0" xfId="0" applyFont="1" applyBorder="1" applyAlignment="1">
      <alignment vertical="center" wrapText="1"/>
    </xf>
    <xf numFmtId="0" fontId="68" fillId="0" borderId="14" xfId="0" applyFont="1" applyBorder="1" applyAlignment="1">
      <alignment vertical="center" wrapText="1"/>
    </xf>
    <xf numFmtId="0" fontId="67" fillId="0" borderId="27" xfId="0" applyFont="1" applyBorder="1" applyAlignment="1">
      <alignment vertical="center" wrapText="1"/>
    </xf>
    <xf numFmtId="0" fontId="67" fillId="0" borderId="0" xfId="0" applyFont="1" applyBorder="1" applyAlignment="1">
      <alignment vertical="center" wrapText="1"/>
    </xf>
    <xf numFmtId="0" fontId="67" fillId="0" borderId="14" xfId="0" applyFont="1" applyBorder="1" applyAlignment="1">
      <alignment vertical="center" wrapText="1"/>
    </xf>
    <xf numFmtId="0" fontId="67" fillId="0" borderId="26" xfId="0" applyFont="1" applyBorder="1" applyAlignment="1">
      <alignment vertical="center"/>
    </xf>
    <xf numFmtId="0" fontId="67" fillId="0" borderId="25" xfId="0" applyFont="1" applyBorder="1" applyAlignment="1">
      <alignment vertical="center"/>
    </xf>
    <xf numFmtId="39" fontId="86" fillId="3" borderId="38" xfId="0" applyNumberFormat="1" applyFont="1" applyFill="1" applyBorder="1" applyAlignment="1" applyProtection="1">
      <alignment horizontal="center"/>
    </xf>
    <xf numFmtId="39" fontId="86" fillId="3" borderId="37" xfId="0" applyNumberFormat="1" applyFont="1" applyFill="1" applyBorder="1" applyAlignment="1" applyProtection="1">
      <alignment horizontal="center"/>
    </xf>
    <xf numFmtId="39" fontId="86" fillId="3" borderId="36" xfId="0" applyNumberFormat="1" applyFont="1" applyFill="1" applyBorder="1" applyAlignment="1" applyProtection="1">
      <alignment horizontal="center"/>
    </xf>
    <xf numFmtId="0" fontId="21" fillId="3" borderId="44" xfId="4" applyFont="1" applyFill="1" applyBorder="1" applyAlignment="1" applyProtection="1">
      <alignment horizontal="left" vertical="center"/>
    </xf>
    <xf numFmtId="0" fontId="21" fillId="3" borderId="43" xfId="4" applyFont="1" applyFill="1" applyBorder="1" applyAlignment="1" applyProtection="1">
      <alignment horizontal="left" vertical="center"/>
    </xf>
    <xf numFmtId="166" fontId="18" fillId="9" borderId="11" xfId="0" applyNumberFormat="1" applyFont="1" applyFill="1" applyBorder="1" applyAlignment="1" applyProtection="1">
      <alignment horizontal="center"/>
      <protection locked="0"/>
    </xf>
    <xf numFmtId="0" fontId="16" fillId="9" borderId="15" xfId="0" applyFont="1" applyFill="1" applyBorder="1" applyProtection="1">
      <protection locked="0"/>
    </xf>
    <xf numFmtId="0" fontId="18" fillId="3" borderId="44" xfId="0" applyFont="1" applyFill="1" applyBorder="1" applyAlignment="1" applyProtection="1">
      <alignment horizontal="left"/>
    </xf>
    <xf numFmtId="0" fontId="18" fillId="3" borderId="43" xfId="0" applyFont="1" applyFill="1" applyBorder="1" applyAlignment="1" applyProtection="1">
      <alignment horizontal="left"/>
    </xf>
    <xf numFmtId="0" fontId="18" fillId="9" borderId="11" xfId="0" applyFont="1" applyFill="1" applyBorder="1" applyAlignment="1" applyProtection="1">
      <alignment horizontal="center"/>
      <protection locked="0"/>
    </xf>
    <xf numFmtId="0" fontId="18" fillId="9" borderId="15" xfId="0" applyFont="1" applyFill="1" applyBorder="1" applyAlignment="1" applyProtection="1">
      <alignment horizontal="center"/>
      <protection locked="0"/>
    </xf>
    <xf numFmtId="165" fontId="18" fillId="3" borderId="5" xfId="0" applyNumberFormat="1" applyFont="1" applyFill="1" applyBorder="1" applyAlignment="1" applyProtection="1">
      <alignment horizontal="center" vertical="center"/>
    </xf>
    <xf numFmtId="165" fontId="18" fillId="3" borderId="8" xfId="0" applyNumberFormat="1" applyFont="1" applyFill="1" applyBorder="1" applyAlignment="1" applyProtection="1">
      <alignment horizontal="center" vertical="center"/>
    </xf>
    <xf numFmtId="165" fontId="18" fillId="3" borderId="16" xfId="0" applyNumberFormat="1" applyFont="1" applyFill="1" applyBorder="1" applyAlignment="1" applyProtection="1">
      <alignment horizontal="center" vertical="center"/>
    </xf>
    <xf numFmtId="165" fontId="116" fillId="3" borderId="23" xfId="0" applyNumberFormat="1" applyFont="1" applyFill="1" applyBorder="1" applyAlignment="1" applyProtection="1">
      <alignment horizontal="center"/>
    </xf>
    <xf numFmtId="165" fontId="116" fillId="3" borderId="22" xfId="0" applyNumberFormat="1" applyFont="1" applyFill="1" applyBorder="1" applyAlignment="1" applyProtection="1">
      <alignment horizontal="center"/>
    </xf>
    <xf numFmtId="165" fontId="116" fillId="3" borderId="21" xfId="0" applyNumberFormat="1" applyFont="1" applyFill="1" applyBorder="1" applyAlignment="1" applyProtection="1">
      <alignment horizontal="center"/>
    </xf>
    <xf numFmtId="0" fontId="7" fillId="3" borderId="28" xfId="0" applyFont="1" applyFill="1" applyBorder="1" applyAlignment="1" applyProtection="1">
      <alignment horizontal="center"/>
    </xf>
    <xf numFmtId="0" fontId="0" fillId="0" borderId="18" xfId="0" applyBorder="1" applyProtection="1"/>
    <xf numFmtId="0" fontId="0" fillId="0" borderId="17" xfId="0" applyBorder="1" applyProtection="1"/>
    <xf numFmtId="0" fontId="18" fillId="3" borderId="28" xfId="0" applyFont="1" applyFill="1" applyBorder="1" applyAlignment="1" applyProtection="1">
      <alignment horizontal="left" vertical="center"/>
    </xf>
    <xf numFmtId="0" fontId="18" fillId="3" borderId="18" xfId="0" applyFont="1" applyFill="1" applyBorder="1" applyAlignment="1" applyProtection="1">
      <alignment horizontal="left" vertical="center"/>
    </xf>
    <xf numFmtId="0" fontId="18" fillId="9" borderId="46" xfId="0" applyFont="1" applyFill="1" applyBorder="1" applyAlignment="1" applyProtection="1">
      <alignment horizontal="center"/>
      <protection locked="0"/>
    </xf>
    <xf numFmtId="0" fontId="18" fillId="9" borderId="45" xfId="0" applyFont="1" applyFill="1" applyBorder="1" applyAlignment="1" applyProtection="1">
      <alignment horizontal="center"/>
      <protection locked="0"/>
    </xf>
    <xf numFmtId="0" fontId="18" fillId="3" borderId="44" xfId="0" applyFont="1" applyFill="1" applyBorder="1" applyAlignment="1" applyProtection="1">
      <alignment horizontal="left" vertical="center"/>
    </xf>
    <xf numFmtId="0" fontId="18" fillId="3" borderId="43" xfId="0" applyFont="1" applyFill="1" applyBorder="1" applyAlignment="1" applyProtection="1">
      <alignment horizontal="left" vertical="center"/>
    </xf>
    <xf numFmtId="9" fontId="18" fillId="3" borderId="11" xfId="0" applyNumberFormat="1" applyFont="1" applyFill="1" applyBorder="1" applyAlignment="1" applyProtection="1">
      <alignment horizontal="center" vertical="center"/>
    </xf>
    <xf numFmtId="9" fontId="18" fillId="3" borderId="15" xfId="0" applyNumberFormat="1" applyFont="1" applyFill="1" applyBorder="1" applyAlignment="1" applyProtection="1">
      <alignment horizontal="center" vertical="center"/>
    </xf>
    <xf numFmtId="0" fontId="18" fillId="3" borderId="40" xfId="0" applyFont="1" applyFill="1" applyBorder="1" applyAlignment="1" applyProtection="1">
      <alignment horizontal="left" vertical="center"/>
    </xf>
    <xf numFmtId="0" fontId="18" fillId="3" borderId="39" xfId="0" applyFont="1" applyFill="1" applyBorder="1" applyAlignment="1" applyProtection="1">
      <alignment horizontal="left" vertical="center"/>
    </xf>
    <xf numFmtId="166" fontId="18" fillId="9" borderId="15" xfId="0" applyNumberFormat="1" applyFont="1" applyFill="1" applyBorder="1" applyAlignment="1" applyProtection="1">
      <alignment horizontal="center"/>
      <protection locked="0"/>
    </xf>
    <xf numFmtId="0" fontId="18" fillId="3" borderId="47" xfId="0" applyFont="1" applyFill="1" applyBorder="1" applyAlignment="1" applyProtection="1">
      <alignment horizontal="left" vertical="center"/>
    </xf>
    <xf numFmtId="0" fontId="18" fillId="3" borderId="8" xfId="0" applyFont="1" applyFill="1" applyBorder="1" applyAlignment="1" applyProtection="1">
      <alignment horizontal="left" vertical="center"/>
    </xf>
    <xf numFmtId="168" fontId="18" fillId="3" borderId="11" xfId="0" applyNumberFormat="1" applyFont="1" applyFill="1" applyBorder="1" applyAlignment="1" applyProtection="1">
      <alignment horizontal="center" wrapText="1"/>
    </xf>
    <xf numFmtId="168" fontId="18" fillId="3" borderId="15" xfId="0" applyNumberFormat="1" applyFont="1" applyFill="1" applyBorder="1" applyAlignment="1" applyProtection="1">
      <alignment horizontal="center" wrapText="1"/>
    </xf>
    <xf numFmtId="9" fontId="18" fillId="3" borderId="11" xfId="0" applyNumberFormat="1" applyFont="1" applyFill="1" applyBorder="1" applyAlignment="1" applyProtection="1">
      <alignment horizontal="center"/>
    </xf>
    <xf numFmtId="9" fontId="18" fillId="3" borderId="15" xfId="0" applyNumberFormat="1" applyFont="1" applyFill="1" applyBorder="1" applyAlignment="1" applyProtection="1">
      <alignment horizontal="center"/>
    </xf>
    <xf numFmtId="167" fontId="4" fillId="0" borderId="0" xfId="0" applyNumberFormat="1" applyFont="1" applyBorder="1" applyAlignment="1" applyProtection="1">
      <alignment horizontal="center"/>
    </xf>
    <xf numFmtId="167" fontId="4" fillId="0" borderId="14" xfId="0" applyNumberFormat="1" applyFont="1" applyBorder="1" applyAlignment="1" applyProtection="1">
      <alignment horizontal="center"/>
    </xf>
    <xf numFmtId="0" fontId="18" fillId="3" borderId="47" xfId="0" applyFont="1" applyFill="1" applyBorder="1" applyAlignment="1" applyProtection="1">
      <alignment horizontal="left"/>
    </xf>
    <xf numFmtId="0" fontId="18" fillId="3" borderId="8"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44" fontId="28" fillId="3" borderId="23" xfId="13" applyFont="1" applyFill="1" applyBorder="1" applyAlignment="1" applyProtection="1">
      <alignment horizontal="center" vertical="center"/>
    </xf>
    <xf numFmtId="44" fontId="28" fillId="3" borderId="22" xfId="13" applyFont="1" applyFill="1" applyBorder="1" applyAlignment="1" applyProtection="1">
      <alignment horizontal="center" vertical="center"/>
    </xf>
    <xf numFmtId="44" fontId="28" fillId="3" borderId="21" xfId="13" applyFont="1" applyFill="1" applyBorder="1" applyAlignment="1" applyProtection="1">
      <alignment horizontal="center" vertical="center"/>
    </xf>
    <xf numFmtId="0" fontId="4" fillId="0" borderId="34" xfId="0" applyFont="1" applyBorder="1" applyAlignment="1" applyProtection="1">
      <alignment horizontal="center"/>
    </xf>
    <xf numFmtId="0" fontId="18" fillId="3" borderId="11" xfId="0" applyFont="1" applyFill="1" applyBorder="1" applyAlignment="1" applyProtection="1">
      <alignment horizontal="right"/>
    </xf>
    <xf numFmtId="0" fontId="7" fillId="9" borderId="11" xfId="0" applyFont="1" applyFill="1" applyBorder="1" applyAlignment="1" applyProtection="1">
      <alignment horizontal="left"/>
      <protection locked="0"/>
    </xf>
    <xf numFmtId="0" fontId="4" fillId="0" borderId="10" xfId="0" applyFont="1" applyBorder="1" applyAlignment="1">
      <alignment horizontal="center"/>
    </xf>
    <xf numFmtId="0" fontId="4" fillId="0" borderId="12" xfId="0" applyFont="1" applyBorder="1" applyAlignment="1">
      <alignment horizontal="center"/>
    </xf>
    <xf numFmtId="0" fontId="4" fillId="0" borderId="29" xfId="0" applyFont="1" applyBorder="1" applyAlignment="1" applyProtection="1">
      <alignment horizontal="center"/>
    </xf>
    <xf numFmtId="0" fontId="7" fillId="3" borderId="23"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7" fillId="3" borderId="65" xfId="0" applyFont="1" applyFill="1" applyBorder="1" applyAlignment="1" applyProtection="1">
      <alignment horizontal="left" vertical="center"/>
    </xf>
    <xf numFmtId="0" fontId="18" fillId="9" borderId="6" xfId="0" applyFont="1" applyFill="1" applyBorder="1" applyAlignment="1" applyProtection="1">
      <alignment horizontal="center"/>
      <protection locked="0"/>
    </xf>
    <xf numFmtId="0" fontId="18" fillId="9" borderId="48" xfId="0" applyFont="1" applyFill="1" applyBorder="1" applyAlignment="1" applyProtection="1">
      <alignment horizontal="center"/>
      <protection locked="0"/>
    </xf>
    <xf numFmtId="44" fontId="7" fillId="3" borderId="23" xfId="8" applyFont="1" applyFill="1" applyBorder="1" applyAlignment="1">
      <alignment horizontal="center" vertical="center"/>
    </xf>
    <xf numFmtId="44" fontId="7" fillId="3" borderId="22" xfId="8" applyFont="1" applyFill="1" applyBorder="1" applyAlignment="1">
      <alignment horizontal="center" vertical="center"/>
    </xf>
    <xf numFmtId="44" fontId="7" fillId="3" borderId="21" xfId="8" applyFont="1" applyFill="1" applyBorder="1" applyAlignment="1">
      <alignment horizontal="center" vertical="center"/>
    </xf>
    <xf numFmtId="0" fontId="7" fillId="9" borderId="23" xfId="6" applyFont="1" applyFill="1" applyBorder="1" applyAlignment="1">
      <alignment horizontal="center"/>
    </xf>
    <xf numFmtId="0" fontId="7" fillId="9" borderId="21" xfId="6" applyFont="1" applyFill="1" applyBorder="1" applyAlignment="1">
      <alignment horizontal="center"/>
    </xf>
    <xf numFmtId="0" fontId="7" fillId="9" borderId="23" xfId="6" applyFont="1" applyFill="1" applyBorder="1" applyAlignment="1" applyProtection="1">
      <alignment horizontal="center"/>
      <protection locked="0"/>
    </xf>
    <xf numFmtId="0" fontId="7" fillId="9" borderId="21" xfId="6" applyFont="1" applyFill="1" applyBorder="1" applyAlignment="1" applyProtection="1">
      <alignment horizontal="center"/>
      <protection locked="0"/>
    </xf>
    <xf numFmtId="43" fontId="4" fillId="9" borderId="51" xfId="6" applyNumberFormat="1" applyFont="1" applyFill="1" applyBorder="1" applyAlignment="1" applyProtection="1">
      <alignment horizontal="center"/>
      <protection locked="0"/>
    </xf>
    <xf numFmtId="43" fontId="4" fillId="9" borderId="34" xfId="6" applyNumberFormat="1" applyFont="1" applyFill="1" applyBorder="1" applyAlignment="1" applyProtection="1">
      <alignment horizontal="center"/>
      <protection locked="0"/>
    </xf>
    <xf numFmtId="43" fontId="4" fillId="9" borderId="33" xfId="6" applyNumberFormat="1" applyFont="1" applyFill="1" applyBorder="1" applyAlignment="1" applyProtection="1">
      <alignment horizontal="center"/>
      <protection locked="0"/>
    </xf>
    <xf numFmtId="0" fontId="4" fillId="9" borderId="5" xfId="6" applyFont="1" applyFill="1" applyBorder="1" applyAlignment="1">
      <alignment horizontal="center"/>
    </xf>
    <xf numFmtId="0" fontId="4" fillId="9" borderId="8" xfId="6" applyFont="1" applyFill="1" applyBorder="1" applyAlignment="1">
      <alignment horizontal="center"/>
    </xf>
    <xf numFmtId="0" fontId="4" fillId="9" borderId="16" xfId="6" applyFont="1" applyFill="1" applyBorder="1" applyAlignment="1">
      <alignment horizontal="center"/>
    </xf>
    <xf numFmtId="1" fontId="6" fillId="9" borderId="5" xfId="6" applyNumberFormat="1" applyFont="1" applyFill="1" applyBorder="1" applyAlignment="1" applyProtection="1">
      <alignment horizontal="center"/>
      <protection locked="0"/>
    </xf>
    <xf numFmtId="1" fontId="6" fillId="9" borderId="8" xfId="6" applyNumberFormat="1" applyFont="1" applyFill="1" applyBorder="1" applyAlignment="1" applyProtection="1">
      <alignment horizontal="center"/>
      <protection locked="0"/>
    </xf>
    <xf numFmtId="1" fontId="6" fillId="9" borderId="16" xfId="6" applyNumberFormat="1" applyFont="1" applyFill="1" applyBorder="1" applyAlignment="1" applyProtection="1">
      <alignment horizontal="center"/>
      <protection locked="0"/>
    </xf>
    <xf numFmtId="0" fontId="15" fillId="0" borderId="29" xfId="0" applyFont="1" applyBorder="1" applyAlignment="1">
      <alignment horizontal="center"/>
    </xf>
    <xf numFmtId="0" fontId="1" fillId="19" borderId="11" xfId="9" applyFill="1" applyBorder="1" applyAlignment="1">
      <alignment horizontal="center"/>
    </xf>
    <xf numFmtId="0" fontId="1" fillId="19" borderId="5" xfId="9" applyFill="1" applyBorder="1" applyAlignment="1">
      <alignment horizontal="center" vertical="center"/>
    </xf>
    <xf numFmtId="0" fontId="1" fillId="19" borderId="8" xfId="9" applyFill="1" applyBorder="1" applyAlignment="1">
      <alignment horizontal="center" vertical="center"/>
    </xf>
    <xf numFmtId="0" fontId="1" fillId="19" borderId="4" xfId="9" applyFill="1" applyBorder="1" applyAlignment="1">
      <alignment horizontal="center" vertical="center"/>
    </xf>
    <xf numFmtId="0" fontId="1" fillId="2" borderId="0" xfId="9" applyFont="1" applyFill="1" applyAlignment="1">
      <alignment horizontal="left" vertical="center"/>
    </xf>
    <xf numFmtId="0" fontId="1" fillId="0" borderId="0" xfId="9" applyFont="1" applyAlignment="1">
      <alignment horizontal="left" vertical="center"/>
    </xf>
    <xf numFmtId="0" fontId="30" fillId="0" borderId="0" xfId="9" applyFont="1" applyAlignment="1">
      <alignment horizontal="right"/>
    </xf>
    <xf numFmtId="0" fontId="41" fillId="0" borderId="0" xfId="9" applyFont="1" applyAlignment="1">
      <alignment horizontal="center"/>
    </xf>
    <xf numFmtId="0" fontId="86" fillId="0" borderId="0" xfId="9" applyFont="1" applyAlignment="1">
      <alignment horizontal="center"/>
    </xf>
    <xf numFmtId="0" fontId="39" fillId="0" borderId="23" xfId="9" applyFont="1" applyBorder="1" applyAlignment="1">
      <alignment horizontal="center" vertical="center"/>
    </xf>
    <xf numFmtId="0" fontId="39" fillId="0" borderId="22" xfId="9" applyFont="1" applyBorder="1" applyAlignment="1">
      <alignment horizontal="center" vertical="center"/>
    </xf>
    <xf numFmtId="0" fontId="39" fillId="0" borderId="21" xfId="9" applyFont="1" applyBorder="1" applyAlignment="1">
      <alignment horizontal="center" vertical="center"/>
    </xf>
    <xf numFmtId="0" fontId="1" fillId="17" borderId="0" xfId="9" applyFont="1" applyFill="1" applyAlignment="1">
      <alignment horizontal="center"/>
    </xf>
    <xf numFmtId="0" fontId="1" fillId="0" borderId="0" xfId="9" applyFont="1" applyAlignment="1">
      <alignment horizontal="left" vertical="center" wrapText="1"/>
    </xf>
    <xf numFmtId="0" fontId="1" fillId="0" borderId="0" xfId="9" applyFont="1" applyAlignment="1">
      <alignment horizontal="center" vertical="center"/>
    </xf>
    <xf numFmtId="49" fontId="1" fillId="0" borderId="0" xfId="9" applyNumberFormat="1" applyFont="1" applyAlignment="1">
      <alignment horizontal="left" vertical="center" wrapText="1"/>
    </xf>
    <xf numFmtId="0" fontId="1" fillId="0" borderId="0" xfId="9" applyFont="1" applyAlignment="1">
      <alignment horizontal="center"/>
    </xf>
    <xf numFmtId="0" fontId="1" fillId="0" borderId="12" xfId="9" applyBorder="1" applyAlignment="1">
      <alignment horizontal="center"/>
    </xf>
    <xf numFmtId="0" fontId="2" fillId="0" borderId="0" xfId="9" applyFont="1" applyAlignment="1">
      <alignment horizontal="left" vertical="center"/>
    </xf>
    <xf numFmtId="0" fontId="2" fillId="0" borderId="0" xfId="9" applyFont="1" applyAlignment="1">
      <alignment horizontal="center" vertical="center"/>
    </xf>
    <xf numFmtId="0" fontId="1" fillId="17" borderId="0" xfId="9" applyFont="1" applyFill="1" applyAlignment="1">
      <alignment horizontal="center" vertical="center"/>
    </xf>
    <xf numFmtId="0" fontId="42" fillId="2" borderId="0" xfId="16" applyFont="1" applyFill="1" applyAlignment="1" applyProtection="1">
      <alignment horizontal="left" vertical="center"/>
    </xf>
    <xf numFmtId="0" fontId="1" fillId="0" borderId="0" xfId="9" applyFont="1" applyAlignment="1">
      <alignment horizontal="center" vertical="center" wrapText="1"/>
    </xf>
    <xf numFmtId="0" fontId="1" fillId="0" borderId="18" xfId="9" applyFont="1" applyBorder="1" applyAlignment="1">
      <alignment horizontal="center" vertical="center"/>
    </xf>
    <xf numFmtId="0" fontId="16" fillId="0" borderId="0" xfId="9" applyFont="1" applyAlignment="1">
      <alignment horizontal="left" vertical="center"/>
    </xf>
    <xf numFmtId="0" fontId="37" fillId="0" borderId="38" xfId="9" applyFont="1" applyBorder="1" applyAlignment="1">
      <alignment horizontal="left" vertical="center"/>
    </xf>
    <xf numFmtId="0" fontId="37" fillId="0" borderId="37" xfId="9" applyFont="1" applyBorder="1" applyAlignment="1">
      <alignment horizontal="left" vertical="center"/>
    </xf>
    <xf numFmtId="0" fontId="37" fillId="0" borderId="36" xfId="9" applyFont="1" applyBorder="1" applyAlignment="1">
      <alignment horizontal="left" vertical="center"/>
    </xf>
    <xf numFmtId="0" fontId="30" fillId="0" borderId="0" xfId="9" applyFont="1" applyAlignment="1">
      <alignment horizontal="right" vertical="center"/>
    </xf>
    <xf numFmtId="0" fontId="39" fillId="0" borderId="38" xfId="9" applyFont="1" applyBorder="1" applyAlignment="1">
      <alignment horizontal="left" vertical="center"/>
    </xf>
    <xf numFmtId="0" fontId="39" fillId="0" borderId="37" xfId="9" applyFont="1" applyBorder="1" applyAlignment="1">
      <alignment horizontal="left" vertical="center"/>
    </xf>
    <xf numFmtId="0" fontId="39" fillId="0" borderId="36" xfId="9" applyFont="1" applyBorder="1" applyAlignment="1">
      <alignment horizontal="left" vertical="center"/>
    </xf>
    <xf numFmtId="0" fontId="39" fillId="2" borderId="23" xfId="9" applyFont="1" applyFill="1" applyBorder="1" applyAlignment="1">
      <alignment horizontal="center" vertical="center"/>
    </xf>
    <xf numFmtId="0" fontId="39" fillId="2" borderId="22" xfId="9" applyFont="1" applyFill="1" applyBorder="1" applyAlignment="1">
      <alignment horizontal="center" vertical="center"/>
    </xf>
    <xf numFmtId="0" fontId="39" fillId="2" borderId="21" xfId="9" applyFont="1" applyFill="1" applyBorder="1" applyAlignment="1">
      <alignment horizontal="center" vertical="center"/>
    </xf>
    <xf numFmtId="0" fontId="84" fillId="0" borderId="0" xfId="9" applyFont="1" applyAlignment="1">
      <alignment horizontal="center"/>
    </xf>
    <xf numFmtId="0" fontId="85" fillId="0" borderId="0" xfId="9" applyFont="1" applyAlignment="1">
      <alignment horizontal="center"/>
    </xf>
    <xf numFmtId="0" fontId="1" fillId="0" borderId="0" xfId="9" applyAlignment="1">
      <alignment horizontal="center"/>
    </xf>
    <xf numFmtId="0" fontId="1" fillId="0" borderId="0" xfId="9" applyFont="1" applyAlignment="1">
      <alignment horizontal="center" wrapText="1"/>
    </xf>
    <xf numFmtId="0" fontId="0" fillId="0" borderId="0" xfId="9" applyFont="1" applyAlignment="1">
      <alignment horizontal="left" vertical="center" wrapText="1"/>
    </xf>
    <xf numFmtId="0" fontId="86" fillId="0" borderId="0" xfId="9" applyFont="1" applyAlignment="1">
      <alignment horizontal="center" vertical="center"/>
    </xf>
    <xf numFmtId="0" fontId="39" fillId="0" borderId="23" xfId="9" applyFont="1" applyBorder="1" applyAlignment="1">
      <alignment horizontal="center"/>
    </xf>
    <xf numFmtId="0" fontId="39" fillId="0" borderId="22" xfId="9" applyFont="1" applyBorder="1" applyAlignment="1">
      <alignment horizontal="center"/>
    </xf>
    <xf numFmtId="0" fontId="39" fillId="0" borderId="21" xfId="9" applyFont="1" applyBorder="1" applyAlignment="1">
      <alignment horizontal="center"/>
    </xf>
    <xf numFmtId="0" fontId="1" fillId="0" borderId="23" xfId="9" applyFont="1" applyBorder="1" applyAlignment="1">
      <alignment horizontal="center"/>
    </xf>
    <xf numFmtId="0" fontId="1" fillId="0" borderId="22" xfId="9" applyFont="1" applyBorder="1" applyAlignment="1">
      <alignment horizontal="center"/>
    </xf>
    <xf numFmtId="0" fontId="1" fillId="0" borderId="21" xfId="9" applyFont="1" applyBorder="1" applyAlignment="1">
      <alignment horizontal="center"/>
    </xf>
    <xf numFmtId="0" fontId="0" fillId="6" borderId="29" xfId="0" applyFill="1" applyBorder="1" applyAlignment="1">
      <alignment horizontal="center"/>
    </xf>
    <xf numFmtId="0" fontId="0" fillId="0" borderId="0" xfId="9" applyFont="1" applyAlignment="1">
      <alignment horizontal="left" vertical="center"/>
    </xf>
    <xf numFmtId="0" fontId="16" fillId="0" borderId="0" xfId="9" applyFont="1" applyAlignment="1">
      <alignment horizontal="left" vertical="center" wrapText="1"/>
    </xf>
    <xf numFmtId="0" fontId="1" fillId="19" borderId="37" xfId="9" applyFill="1" applyBorder="1" applyAlignment="1">
      <alignment horizontal="center"/>
    </xf>
    <xf numFmtId="0" fontId="1" fillId="19" borderId="86" xfId="9" applyFill="1" applyBorder="1" applyAlignment="1">
      <alignment horizontal="center" vertical="center"/>
    </xf>
    <xf numFmtId="0" fontId="1" fillId="19" borderId="22" xfId="9" applyFill="1" applyBorder="1" applyAlignment="1">
      <alignment horizontal="center" vertical="center"/>
    </xf>
    <xf numFmtId="0" fontId="1" fillId="19" borderId="21" xfId="9" applyFill="1" applyBorder="1" applyAlignment="1">
      <alignment horizontal="center" vertical="center"/>
    </xf>
    <xf numFmtId="0" fontId="1" fillId="0" borderId="0" xfId="9" applyBorder="1" applyAlignment="1">
      <alignment horizontal="center"/>
    </xf>
    <xf numFmtId="0" fontId="104" fillId="0" borderId="0" xfId="9" applyFont="1" applyAlignment="1">
      <alignment horizontal="center"/>
    </xf>
    <xf numFmtId="0" fontId="105" fillId="0" borderId="0" xfId="9" applyFont="1" applyAlignment="1">
      <alignment horizontal="center"/>
    </xf>
    <xf numFmtId="0" fontId="103" fillId="0" borderId="0" xfId="9" applyFont="1" applyAlignment="1">
      <alignment horizontal="center"/>
    </xf>
    <xf numFmtId="0" fontId="110" fillId="0" borderId="0" xfId="9" applyFont="1" applyAlignment="1">
      <alignment horizontal="center"/>
    </xf>
    <xf numFmtId="0" fontId="106" fillId="0" borderId="23" xfId="9" applyFont="1" applyBorder="1" applyAlignment="1">
      <alignment horizontal="left" vertical="center" wrapText="1"/>
    </xf>
    <xf numFmtId="0" fontId="106" fillId="0" borderId="22" xfId="9" applyFont="1" applyBorder="1" applyAlignment="1">
      <alignment horizontal="left" vertical="center" wrapText="1"/>
    </xf>
    <xf numFmtId="0" fontId="106" fillId="0" borderId="21" xfId="9" applyFont="1" applyBorder="1" applyAlignment="1">
      <alignment horizontal="left" vertical="center" wrapText="1"/>
    </xf>
    <xf numFmtId="0" fontId="108" fillId="0" borderId="23" xfId="9" applyFont="1" applyBorder="1" applyAlignment="1">
      <alignment horizontal="left" vertical="center" wrapText="1"/>
    </xf>
    <xf numFmtId="0" fontId="108" fillId="0" borderId="22" xfId="9" applyFont="1" applyBorder="1" applyAlignment="1">
      <alignment horizontal="left" vertical="center" wrapText="1"/>
    </xf>
    <xf numFmtId="0" fontId="108" fillId="0" borderId="21" xfId="9" applyFont="1" applyBorder="1" applyAlignment="1">
      <alignment horizontal="left" vertical="center" wrapText="1"/>
    </xf>
    <xf numFmtId="0" fontId="104" fillId="0" borderId="0" xfId="9" applyFont="1" applyAlignment="1">
      <alignment horizontal="center" vertical="center"/>
    </xf>
    <xf numFmtId="0" fontId="106" fillId="0" borderId="23" xfId="9" applyFont="1" applyBorder="1" applyAlignment="1">
      <alignment horizontal="left" wrapText="1"/>
    </xf>
    <xf numFmtId="0" fontId="106" fillId="0" borderId="22" xfId="9" applyFont="1" applyBorder="1" applyAlignment="1">
      <alignment horizontal="left" wrapText="1"/>
    </xf>
    <xf numFmtId="0" fontId="106" fillId="0" borderId="21" xfId="9" applyFont="1" applyBorder="1" applyAlignment="1">
      <alignment horizontal="left" wrapText="1"/>
    </xf>
    <xf numFmtId="0" fontId="106" fillId="0" borderId="38" xfId="9" applyFont="1" applyBorder="1" applyAlignment="1">
      <alignment horizontal="left" vertical="center" wrapText="1"/>
    </xf>
    <xf numFmtId="0" fontId="106" fillId="0" borderId="37" xfId="9" applyFont="1" applyBorder="1" applyAlignment="1">
      <alignment horizontal="left" vertical="center" wrapText="1"/>
    </xf>
    <xf numFmtId="0" fontId="106" fillId="0" borderId="36" xfId="9" applyFont="1" applyBorder="1" applyAlignment="1">
      <alignment horizontal="left" vertical="center" wrapText="1"/>
    </xf>
    <xf numFmtId="0" fontId="106" fillId="2" borderId="23" xfId="9" applyFont="1" applyFill="1" applyBorder="1" applyAlignment="1">
      <alignment horizontal="left" vertical="center" wrapText="1"/>
    </xf>
    <xf numFmtId="0" fontId="106" fillId="2" borderId="22" xfId="9" applyFont="1" applyFill="1" applyBorder="1" applyAlignment="1">
      <alignment horizontal="left" vertical="center" wrapText="1"/>
    </xf>
    <xf numFmtId="0" fontId="106" fillId="2" borderId="21" xfId="9" applyFont="1" applyFill="1" applyBorder="1" applyAlignment="1">
      <alignment horizontal="left" vertical="center" wrapText="1"/>
    </xf>
    <xf numFmtId="0" fontId="42" fillId="2" borderId="0" xfId="16" applyFill="1" applyAlignment="1" applyProtection="1">
      <alignment horizontal="center" vertical="center"/>
    </xf>
    <xf numFmtId="0" fontId="29" fillId="0" borderId="23" xfId="9" applyFont="1" applyBorder="1" applyAlignment="1">
      <alignment horizontal="center"/>
    </xf>
    <xf numFmtId="0" fontId="29" fillId="0" borderId="22" xfId="9" applyFont="1" applyBorder="1" applyAlignment="1">
      <alignment horizontal="center"/>
    </xf>
    <xf numFmtId="0" fontId="29" fillId="0" borderId="21" xfId="9" applyFont="1" applyBorder="1" applyAlignment="1">
      <alignment horizontal="center"/>
    </xf>
    <xf numFmtId="0" fontId="29" fillId="0" borderId="23" xfId="9" applyFont="1" applyBorder="1" applyAlignment="1">
      <alignment horizontal="left" vertical="center" wrapText="1"/>
    </xf>
    <xf numFmtId="0" fontId="29" fillId="0" borderId="22" xfId="9" applyFont="1" applyBorder="1" applyAlignment="1">
      <alignment horizontal="left" vertical="center" wrapText="1"/>
    </xf>
    <xf numFmtId="0" fontId="29" fillId="0" borderId="21" xfId="9" applyFont="1" applyBorder="1" applyAlignment="1">
      <alignment horizontal="left" vertical="center" wrapText="1"/>
    </xf>
    <xf numFmtId="0" fontId="42" fillId="19" borderId="2" xfId="16" applyFill="1" applyBorder="1" applyAlignment="1" applyProtection="1">
      <alignment horizontal="center" vertical="top" wrapText="1"/>
    </xf>
    <xf numFmtId="0" fontId="121" fillId="2" borderId="0" xfId="16" applyFont="1" applyFill="1" applyBorder="1" applyAlignment="1" applyProtection="1">
      <alignment horizontal="center" vertical="center"/>
    </xf>
    <xf numFmtId="0" fontId="16" fillId="19" borderId="10" xfId="16" applyFont="1" applyFill="1" applyBorder="1" applyAlignment="1" applyProtection="1">
      <alignment horizontal="center" vertical="top" wrapText="1"/>
    </xf>
    <xf numFmtId="0" fontId="42" fillId="19" borderId="12" xfId="16" applyFill="1" applyBorder="1" applyAlignment="1" applyProtection="1">
      <alignment horizontal="center" vertical="top" wrapText="1"/>
    </xf>
    <xf numFmtId="0" fontId="42" fillId="19" borderId="9" xfId="16" applyFill="1" applyBorder="1" applyAlignment="1" applyProtection="1">
      <alignment horizontal="center" vertical="top" wrapText="1"/>
    </xf>
    <xf numFmtId="0" fontId="42" fillId="19" borderId="67" xfId="16" applyFill="1" applyBorder="1" applyAlignment="1" applyProtection="1">
      <alignment horizontal="center" vertical="top" wrapText="1"/>
    </xf>
    <xf numFmtId="0" fontId="42" fillId="19" borderId="0" xfId="16" applyFill="1" applyBorder="1" applyAlignment="1" applyProtection="1">
      <alignment horizontal="center" vertical="top" wrapText="1"/>
    </xf>
    <xf numFmtId="0" fontId="42" fillId="19" borderId="66" xfId="16" applyFill="1" applyBorder="1" applyAlignment="1" applyProtection="1">
      <alignment horizontal="center" vertical="top" wrapText="1"/>
    </xf>
    <xf numFmtId="0" fontId="42" fillId="19" borderId="3" xfId="16" applyFill="1" applyBorder="1" applyAlignment="1" applyProtection="1">
      <alignment horizontal="center" vertical="top" wrapText="1"/>
    </xf>
    <xf numFmtId="0" fontId="42" fillId="19" borderId="1" xfId="16" applyFill="1" applyBorder="1" applyAlignment="1" applyProtection="1">
      <alignment horizontal="center" vertical="top" wrapText="1"/>
    </xf>
    <xf numFmtId="0" fontId="2" fillId="0" borderId="0" xfId="9" applyFont="1" applyAlignment="1">
      <alignment horizontal="right"/>
    </xf>
    <xf numFmtId="0" fontId="124" fillId="0" borderId="0" xfId="9" applyFont="1" applyAlignment="1">
      <alignment horizontal="center"/>
    </xf>
    <xf numFmtId="0" fontId="123" fillId="0" borderId="0" xfId="9" applyFont="1" applyAlignment="1">
      <alignment horizontal="center"/>
    </xf>
    <xf numFmtId="0" fontId="28" fillId="0" borderId="0" xfId="9" applyFont="1" applyAlignment="1">
      <alignment horizontal="center"/>
    </xf>
    <xf numFmtId="0" fontId="31" fillId="0" borderId="0" xfId="9" applyFont="1" applyAlignment="1">
      <alignment horizontal="center"/>
    </xf>
    <xf numFmtId="0" fontId="106" fillId="0" borderId="0" xfId="9" applyFont="1" applyBorder="1" applyAlignment="1">
      <alignment horizontal="left" vertical="center" wrapText="1"/>
    </xf>
    <xf numFmtId="0" fontId="56" fillId="0" borderId="0" xfId="9" applyFont="1" applyAlignment="1">
      <alignment horizontal="center" vertical="center"/>
    </xf>
    <xf numFmtId="0" fontId="106" fillId="0" borderId="0" xfId="9" applyFont="1" applyBorder="1" applyAlignment="1">
      <alignment horizontal="left" wrapText="1"/>
    </xf>
    <xf numFmtId="0" fontId="106" fillId="2" borderId="0" xfId="9" applyFont="1" applyFill="1" applyBorder="1" applyAlignment="1">
      <alignment horizontal="left" vertical="center" wrapText="1"/>
    </xf>
    <xf numFmtId="0" fontId="37" fillId="0" borderId="0" xfId="9" applyFont="1" applyAlignment="1">
      <alignment horizontal="right" vertical="center"/>
    </xf>
    <xf numFmtId="0" fontId="29" fillId="0" borderId="0" xfId="9" applyFont="1" applyBorder="1" applyAlignment="1">
      <alignment horizontal="left" vertical="center" wrapText="1"/>
    </xf>
    <xf numFmtId="0" fontId="29" fillId="0" borderId="0" xfId="9" applyFont="1" applyBorder="1" applyAlignment="1">
      <alignment horizontal="center"/>
    </xf>
    <xf numFmtId="0" fontId="37" fillId="0" borderId="0" xfId="9" applyFont="1" applyBorder="1" applyAlignment="1">
      <alignment horizontal="left" vertical="center"/>
    </xf>
    <xf numFmtId="0" fontId="120" fillId="19" borderId="23" xfId="16" applyFont="1" applyFill="1" applyBorder="1" applyAlignment="1" applyProtection="1">
      <alignment horizontal="right" vertical="top" wrapText="1"/>
    </xf>
    <xf numFmtId="0" fontId="120" fillId="19" borderId="22" xfId="16" applyFont="1" applyFill="1" applyBorder="1" applyAlignment="1" applyProtection="1">
      <alignment horizontal="right" vertical="top" wrapText="1"/>
    </xf>
    <xf numFmtId="14" fontId="42" fillId="19" borderId="22" xfId="16" applyNumberFormat="1" applyFill="1" applyBorder="1" applyAlignment="1" applyProtection="1">
      <alignment horizontal="center" vertical="top" wrapText="1"/>
    </xf>
    <xf numFmtId="14" fontId="42" fillId="19" borderId="21" xfId="16" applyNumberFormat="1" applyFill="1" applyBorder="1" applyAlignment="1" applyProtection="1">
      <alignment horizontal="center" vertical="top" wrapText="1"/>
    </xf>
    <xf numFmtId="0" fontId="0" fillId="20" borderId="20" xfId="0" applyFont="1" applyFill="1" applyBorder="1" applyAlignment="1" applyProtection="1">
      <alignment horizontal="left" vertical="center"/>
    </xf>
    <xf numFmtId="0" fontId="0" fillId="19" borderId="20" xfId="0" applyFill="1" applyBorder="1" applyAlignment="1" applyProtection="1">
      <alignment horizontal="center"/>
      <protection locked="0"/>
    </xf>
    <xf numFmtId="0" fontId="0" fillId="6" borderId="23" xfId="0" applyFill="1" applyBorder="1" applyAlignment="1">
      <alignment horizontal="center"/>
    </xf>
    <xf numFmtId="0" fontId="0" fillId="6" borderId="22" xfId="0" applyFill="1" applyBorder="1" applyAlignment="1">
      <alignment horizontal="center"/>
    </xf>
    <xf numFmtId="0" fontId="0" fillId="6" borderId="21" xfId="0" applyFill="1" applyBorder="1" applyAlignment="1">
      <alignment horizontal="center"/>
    </xf>
    <xf numFmtId="0" fontId="15" fillId="19" borderId="20" xfId="9" applyFont="1" applyFill="1" applyBorder="1" applyAlignment="1" applyProtection="1">
      <alignment horizontal="center" vertical="center"/>
      <protection locked="0"/>
    </xf>
    <xf numFmtId="0" fontId="7" fillId="5" borderId="20" xfId="9" applyFont="1" applyFill="1" applyBorder="1" applyAlignment="1">
      <alignment horizontal="center" vertical="center"/>
    </xf>
    <xf numFmtId="0" fontId="54" fillId="7" borderId="20" xfId="0" applyFont="1" applyFill="1" applyBorder="1" applyAlignment="1" applyProtection="1">
      <alignment horizontal="center"/>
    </xf>
    <xf numFmtId="0" fontId="93" fillId="3" borderId="20" xfId="0" applyFont="1" applyFill="1" applyBorder="1" applyAlignment="1" applyProtection="1">
      <alignment horizontal="left" vertical="center" wrapText="1"/>
    </xf>
    <xf numFmtId="0" fontId="45" fillId="3" borderId="20" xfId="0" applyFont="1" applyFill="1" applyBorder="1" applyAlignment="1" applyProtection="1">
      <alignment horizontal="center" vertical="center"/>
    </xf>
    <xf numFmtId="0" fontId="30" fillId="5" borderId="20" xfId="0" applyFont="1" applyFill="1" applyBorder="1" applyAlignment="1" applyProtection="1">
      <alignment horizontal="center" vertical="center"/>
    </xf>
    <xf numFmtId="0" fontId="88" fillId="5" borderId="23" xfId="16" applyFont="1" applyFill="1" applyBorder="1" applyAlignment="1" applyProtection="1">
      <alignment horizontal="center" vertical="center"/>
      <protection locked="0"/>
    </xf>
    <xf numFmtId="0" fontId="99" fillId="5" borderId="22" xfId="16" applyFont="1" applyFill="1" applyBorder="1" applyAlignment="1" applyProtection="1">
      <alignment horizontal="center" vertical="center"/>
      <protection locked="0"/>
    </xf>
    <xf numFmtId="0" fontId="99" fillId="5" borderId="21" xfId="16" applyFont="1" applyFill="1" applyBorder="1" applyAlignment="1" applyProtection="1">
      <alignment horizontal="center" vertical="center"/>
      <protection locked="0"/>
    </xf>
    <xf numFmtId="0" fontId="2" fillId="20" borderId="28" xfId="0" applyFont="1" applyFill="1" applyBorder="1" applyAlignment="1" applyProtection="1">
      <alignment horizontal="left" vertical="center" wrapText="1"/>
    </xf>
    <xf numFmtId="0" fontId="2" fillId="20" borderId="18" xfId="0" applyFont="1" applyFill="1" applyBorder="1" applyAlignment="1" applyProtection="1">
      <alignment horizontal="left" vertical="center" wrapText="1"/>
    </xf>
    <xf numFmtId="0" fontId="2" fillId="20" borderId="17" xfId="0" applyFont="1" applyFill="1" applyBorder="1" applyAlignment="1" applyProtection="1">
      <alignment horizontal="left" vertical="center" wrapText="1"/>
    </xf>
    <xf numFmtId="0" fontId="2" fillId="20" borderId="26" xfId="0" applyFont="1" applyFill="1" applyBorder="1" applyAlignment="1" applyProtection="1">
      <alignment horizontal="left" vertical="center" wrapText="1"/>
    </xf>
    <xf numFmtId="0" fontId="2" fillId="20" borderId="29" xfId="0" applyFont="1" applyFill="1" applyBorder="1" applyAlignment="1" applyProtection="1">
      <alignment horizontal="left" vertical="center" wrapText="1"/>
    </xf>
    <xf numFmtId="0" fontId="2" fillId="20" borderId="25" xfId="0" applyFont="1" applyFill="1" applyBorder="1" applyAlignment="1" applyProtection="1">
      <alignment horizontal="left" vertical="center" wrapText="1"/>
    </xf>
    <xf numFmtId="44" fontId="2" fillId="19" borderId="28" xfId="13" applyFont="1" applyFill="1" applyBorder="1" applyAlignment="1" applyProtection="1">
      <alignment horizontal="center" vertical="center"/>
    </xf>
    <xf numFmtId="44" fontId="2" fillId="19" borderId="17" xfId="13" applyFont="1" applyFill="1" applyBorder="1" applyAlignment="1" applyProtection="1">
      <alignment horizontal="center" vertical="center"/>
    </xf>
    <xf numFmtId="44" fontId="2" fillId="19" borderId="26" xfId="13" applyFont="1" applyFill="1" applyBorder="1" applyAlignment="1" applyProtection="1">
      <alignment horizontal="center" vertical="center"/>
    </xf>
    <xf numFmtId="44" fontId="2" fillId="19" borderId="25" xfId="13" applyFont="1" applyFill="1" applyBorder="1" applyAlignment="1" applyProtection="1">
      <alignment horizontal="center" vertical="center"/>
    </xf>
    <xf numFmtId="0" fontId="2" fillId="19" borderId="28" xfId="13" applyNumberFormat="1" applyFont="1" applyFill="1" applyBorder="1" applyAlignment="1" applyProtection="1">
      <alignment horizontal="center" vertical="center" wrapText="1"/>
      <protection locked="0"/>
    </xf>
    <xf numFmtId="0" fontId="2" fillId="19" borderId="18" xfId="13" applyNumberFormat="1" applyFont="1" applyFill="1" applyBorder="1" applyAlignment="1" applyProtection="1">
      <alignment horizontal="center" vertical="center" wrapText="1"/>
      <protection locked="0"/>
    </xf>
    <xf numFmtId="0" fontId="2" fillId="19" borderId="17" xfId="13" applyNumberFormat="1" applyFont="1" applyFill="1" applyBorder="1" applyAlignment="1" applyProtection="1">
      <alignment horizontal="center" vertical="center" wrapText="1"/>
      <protection locked="0"/>
    </xf>
    <xf numFmtId="0" fontId="2" fillId="19" borderId="26" xfId="13" applyNumberFormat="1" applyFont="1" applyFill="1" applyBorder="1" applyAlignment="1" applyProtection="1">
      <alignment horizontal="center" vertical="center" wrapText="1"/>
      <protection locked="0"/>
    </xf>
    <xf numFmtId="0" fontId="2" fillId="19" borderId="29" xfId="13" applyNumberFormat="1" applyFont="1" applyFill="1" applyBorder="1" applyAlignment="1" applyProtection="1">
      <alignment horizontal="center" vertical="center" wrapText="1"/>
      <protection locked="0"/>
    </xf>
    <xf numFmtId="0" fontId="2" fillId="19" borderId="25" xfId="13" applyNumberFormat="1" applyFont="1" applyFill="1" applyBorder="1" applyAlignment="1" applyProtection="1">
      <alignment horizontal="center" vertical="center" wrapText="1"/>
      <protection locked="0"/>
    </xf>
    <xf numFmtId="0" fontId="30" fillId="20" borderId="20" xfId="0" applyFont="1" applyFill="1" applyBorder="1" applyAlignment="1" applyProtection="1">
      <alignment horizontal="center" vertical="center" wrapText="1"/>
    </xf>
    <xf numFmtId="0" fontId="87" fillId="20" borderId="23" xfId="0" applyFont="1" applyFill="1" applyBorder="1" applyAlignment="1">
      <alignment horizontal="center"/>
    </xf>
    <xf numFmtId="0" fontId="87" fillId="20" borderId="22" xfId="0" applyFont="1" applyFill="1" applyBorder="1" applyAlignment="1">
      <alignment horizontal="center"/>
    </xf>
    <xf numFmtId="0" fontId="87" fillId="20" borderId="21" xfId="0" applyFont="1" applyFill="1" applyBorder="1" applyAlignment="1">
      <alignment horizontal="center"/>
    </xf>
    <xf numFmtId="0" fontId="93" fillId="3" borderId="23" xfId="0" applyFont="1" applyFill="1" applyBorder="1" applyAlignment="1" applyProtection="1">
      <alignment horizontal="left" vertical="center" wrapText="1"/>
    </xf>
    <xf numFmtId="0" fontId="93" fillId="3" borderId="22" xfId="0" applyFont="1" applyFill="1" applyBorder="1" applyAlignment="1" applyProtection="1">
      <alignment horizontal="left" vertical="center" wrapText="1"/>
    </xf>
    <xf numFmtId="0" fontId="93" fillId="3" borderId="21" xfId="0" applyFont="1" applyFill="1" applyBorder="1" applyAlignment="1" applyProtection="1">
      <alignment horizontal="left" vertical="center" wrapText="1"/>
    </xf>
    <xf numFmtId="0" fontId="30" fillId="3" borderId="20" xfId="0" applyFont="1" applyFill="1" applyBorder="1" applyAlignment="1">
      <alignment horizontal="right"/>
    </xf>
    <xf numFmtId="0" fontId="2" fillId="5" borderId="20" xfId="0" applyFont="1" applyFill="1" applyBorder="1" applyAlignment="1" applyProtection="1">
      <alignment horizontal="left" vertical="center" wrapText="1"/>
    </xf>
    <xf numFmtId="0" fontId="2" fillId="19" borderId="24" xfId="0" applyFont="1" applyFill="1" applyBorder="1" applyAlignment="1">
      <alignment horizontal="center"/>
    </xf>
    <xf numFmtId="0" fontId="2" fillId="19" borderId="50" xfId="0" applyFont="1" applyFill="1" applyBorder="1" applyAlignment="1">
      <alignment horizontal="center"/>
    </xf>
    <xf numFmtId="0" fontId="88" fillId="5" borderId="23" xfId="16" applyFont="1" applyFill="1" applyBorder="1" applyAlignment="1" applyProtection="1">
      <alignment horizontal="center" vertical="center" wrapText="1"/>
      <protection locked="0"/>
    </xf>
    <xf numFmtId="0" fontId="88" fillId="5" borderId="22" xfId="16" applyFont="1" applyFill="1" applyBorder="1" applyAlignment="1" applyProtection="1">
      <alignment horizontal="center" vertical="center" wrapText="1"/>
      <protection locked="0"/>
    </xf>
    <xf numFmtId="0" fontId="88" fillId="5" borderId="21" xfId="16" applyFont="1" applyFill="1" applyBorder="1" applyAlignment="1" applyProtection="1">
      <alignment horizontal="center" vertical="center" wrapText="1"/>
      <protection locked="0"/>
    </xf>
    <xf numFmtId="0" fontId="2" fillId="20" borderId="24" xfId="0" applyFont="1" applyFill="1" applyBorder="1" applyAlignment="1" applyProtection="1">
      <alignment horizontal="left" vertical="center"/>
    </xf>
    <xf numFmtId="0" fontId="2" fillId="20" borderId="50" xfId="0" applyFont="1" applyFill="1" applyBorder="1" applyAlignment="1" applyProtection="1">
      <alignment horizontal="left" vertical="center"/>
    </xf>
    <xf numFmtId="0" fontId="2" fillId="19" borderId="28" xfId="13" applyNumberFormat="1" applyFont="1" applyFill="1" applyBorder="1" applyAlignment="1" applyProtection="1">
      <alignment horizontal="left" vertical="center" wrapText="1"/>
      <protection locked="0"/>
    </xf>
    <xf numFmtId="0" fontId="2" fillId="19" borderId="18" xfId="13" applyNumberFormat="1" applyFont="1" applyFill="1" applyBorder="1" applyAlignment="1" applyProtection="1">
      <alignment horizontal="left" vertical="center" wrapText="1"/>
      <protection locked="0"/>
    </xf>
    <xf numFmtId="0" fontId="2" fillId="19" borderId="17" xfId="13" applyNumberFormat="1" applyFont="1" applyFill="1" applyBorder="1" applyAlignment="1" applyProtection="1">
      <alignment horizontal="left" vertical="center" wrapText="1"/>
      <protection locked="0"/>
    </xf>
    <xf numFmtId="0" fontId="2" fillId="19" borderId="26" xfId="13" applyNumberFormat="1" applyFont="1" applyFill="1" applyBorder="1" applyAlignment="1" applyProtection="1">
      <alignment horizontal="left" vertical="center" wrapText="1"/>
      <protection locked="0"/>
    </xf>
    <xf numFmtId="0" fontId="2" fillId="19" borderId="29" xfId="13" applyNumberFormat="1" applyFont="1" applyFill="1" applyBorder="1" applyAlignment="1" applyProtection="1">
      <alignment horizontal="left" vertical="center" wrapText="1"/>
      <protection locked="0"/>
    </xf>
    <xf numFmtId="0" fontId="2" fillId="19" borderId="25" xfId="13" applyNumberFormat="1" applyFont="1" applyFill="1" applyBorder="1" applyAlignment="1" applyProtection="1">
      <alignment horizontal="left" vertical="center" wrapText="1"/>
      <protection locked="0"/>
    </xf>
    <xf numFmtId="0" fontId="88" fillId="20" borderId="23" xfId="16" applyFont="1" applyFill="1" applyBorder="1" applyAlignment="1" applyProtection="1">
      <alignment horizontal="center" vertical="center" wrapText="1"/>
      <protection locked="0"/>
    </xf>
    <xf numFmtId="0" fontId="88" fillId="20" borderId="22" xfId="16" applyFont="1" applyFill="1" applyBorder="1" applyAlignment="1" applyProtection="1">
      <alignment horizontal="center" vertical="center" wrapText="1"/>
      <protection locked="0"/>
    </xf>
    <xf numFmtId="0" fontId="88" fillId="20" borderId="21" xfId="16" applyFont="1" applyFill="1" applyBorder="1" applyAlignment="1" applyProtection="1">
      <alignment horizontal="center" vertical="center" wrapText="1"/>
      <protection locked="0"/>
    </xf>
    <xf numFmtId="0" fontId="2" fillId="5" borderId="24" xfId="0" applyFont="1" applyFill="1" applyBorder="1" applyAlignment="1" applyProtection="1">
      <alignment horizontal="left" vertical="center"/>
    </xf>
    <xf numFmtId="0" fontId="2" fillId="5" borderId="50" xfId="0" applyFont="1" applyFill="1" applyBorder="1" applyAlignment="1" applyProtection="1">
      <alignment horizontal="left" vertical="center"/>
    </xf>
    <xf numFmtId="0" fontId="30" fillId="5" borderId="20"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xf>
    <xf numFmtId="0" fontId="2" fillId="5" borderId="50" xfId="0" applyFont="1" applyFill="1" applyBorder="1" applyAlignment="1" applyProtection="1">
      <alignment horizontal="center" vertical="center"/>
    </xf>
    <xf numFmtId="0" fontId="30" fillId="5" borderId="28" xfId="0" applyFont="1" applyFill="1" applyBorder="1" applyAlignment="1" applyProtection="1">
      <alignment horizontal="center" vertical="center" wrapText="1"/>
    </xf>
    <xf numFmtId="0" fontId="30" fillId="5" borderId="18" xfId="0" applyFont="1" applyFill="1" applyBorder="1" applyAlignment="1" applyProtection="1">
      <alignment horizontal="center" vertical="center" wrapText="1"/>
    </xf>
    <xf numFmtId="0" fontId="30" fillId="5" borderId="17" xfId="0" applyFont="1" applyFill="1" applyBorder="1" applyAlignment="1" applyProtection="1">
      <alignment horizontal="center" vertical="center" wrapText="1"/>
    </xf>
    <xf numFmtId="0" fontId="30" fillId="5" borderId="27"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14" xfId="0" applyFont="1" applyFill="1" applyBorder="1" applyAlignment="1" applyProtection="1">
      <alignment horizontal="center" vertical="center" wrapText="1"/>
    </xf>
    <xf numFmtId="0" fontId="30" fillId="5" borderId="26" xfId="0" applyFont="1" applyFill="1" applyBorder="1" applyAlignment="1" applyProtection="1">
      <alignment horizontal="center" vertical="center" wrapText="1"/>
    </xf>
    <xf numFmtId="0" fontId="30" fillId="5" borderId="29" xfId="0" applyFont="1" applyFill="1" applyBorder="1" applyAlignment="1" applyProtection="1">
      <alignment horizontal="center" vertical="center" wrapText="1"/>
    </xf>
    <xf numFmtId="0" fontId="30" fillId="5" borderId="25" xfId="0" applyFont="1" applyFill="1" applyBorder="1" applyAlignment="1" applyProtection="1">
      <alignment horizontal="center" vertical="center" wrapText="1"/>
    </xf>
    <xf numFmtId="0" fontId="37" fillId="20" borderId="22" xfId="0" applyFont="1" applyFill="1" applyBorder="1" applyAlignment="1" applyProtection="1">
      <alignment horizontal="center" vertical="center"/>
    </xf>
    <xf numFmtId="0" fontId="0" fillId="20" borderId="22" xfId="0" applyFill="1" applyBorder="1" applyAlignment="1">
      <alignment horizontal="center"/>
    </xf>
    <xf numFmtId="0" fontId="0" fillId="20" borderId="21" xfId="0" applyFill="1" applyBorder="1" applyAlignment="1">
      <alignment horizontal="center"/>
    </xf>
    <xf numFmtId="0" fontId="88" fillId="20" borderId="23" xfId="16" applyFont="1" applyFill="1" applyBorder="1" applyAlignment="1">
      <alignment horizontal="center" vertical="center" wrapText="1"/>
    </xf>
    <xf numFmtId="0" fontId="88" fillId="20" borderId="22" xfId="16" applyFont="1" applyFill="1" applyBorder="1" applyAlignment="1">
      <alignment horizontal="center" vertical="center" wrapText="1"/>
    </xf>
    <xf numFmtId="0" fontId="88" fillId="20" borderId="21" xfId="16" applyFont="1" applyFill="1" applyBorder="1" applyAlignment="1">
      <alignment horizontal="center" vertical="center" wrapText="1"/>
    </xf>
    <xf numFmtId="0" fontId="30" fillId="5" borderId="28" xfId="0" applyFont="1" applyFill="1" applyBorder="1" applyAlignment="1" applyProtection="1">
      <alignment horizontal="right" vertical="center"/>
    </xf>
    <xf numFmtId="0" fontId="30" fillId="5" borderId="26" xfId="0" applyFont="1" applyFill="1" applyBorder="1" applyAlignment="1" applyProtection="1">
      <alignment horizontal="right" vertical="center"/>
    </xf>
    <xf numFmtId="0" fontId="30" fillId="5" borderId="18" xfId="0" applyFont="1" applyFill="1" applyBorder="1" applyAlignment="1" applyProtection="1">
      <alignment horizontal="left" vertical="center"/>
    </xf>
    <xf numFmtId="0" fontId="30" fillId="5" borderId="17" xfId="0" applyFont="1" applyFill="1" applyBorder="1" applyAlignment="1" applyProtection="1">
      <alignment horizontal="left" vertical="center"/>
    </xf>
    <xf numFmtId="0" fontId="30" fillId="5" borderId="29" xfId="0" applyFont="1" applyFill="1" applyBorder="1" applyAlignment="1" applyProtection="1">
      <alignment horizontal="left" vertical="center"/>
    </xf>
    <xf numFmtId="0" fontId="30" fillId="5" borderId="25" xfId="0" applyFont="1" applyFill="1" applyBorder="1" applyAlignment="1" applyProtection="1">
      <alignment horizontal="left" vertical="center"/>
    </xf>
    <xf numFmtId="0" fontId="30" fillId="5" borderId="18" xfId="0" applyFont="1" applyFill="1" applyBorder="1" applyAlignment="1" applyProtection="1">
      <alignment horizontal="left" vertical="center" wrapText="1"/>
    </xf>
    <xf numFmtId="0" fontId="30" fillId="5" borderId="17" xfId="0" applyFont="1" applyFill="1" applyBorder="1" applyAlignment="1" applyProtection="1">
      <alignment horizontal="left" vertical="center" wrapText="1"/>
    </xf>
    <xf numFmtId="0" fontId="30" fillId="5" borderId="29" xfId="0" applyFont="1" applyFill="1" applyBorder="1" applyAlignment="1" applyProtection="1">
      <alignment horizontal="left" vertical="center" wrapText="1"/>
    </xf>
    <xf numFmtId="0" fontId="30" fillId="5" borderId="25" xfId="0" applyFont="1" applyFill="1" applyBorder="1" applyAlignment="1" applyProtection="1">
      <alignment horizontal="left" vertical="center" wrapText="1"/>
    </xf>
    <xf numFmtId="0" fontId="88" fillId="20" borderId="23" xfId="16" applyFont="1" applyFill="1" applyBorder="1" applyAlignment="1" applyProtection="1">
      <alignment horizontal="left" vertical="center"/>
      <protection locked="0"/>
    </xf>
    <xf numFmtId="0" fontId="88" fillId="20" borderId="22" xfId="16" applyFont="1" applyFill="1" applyBorder="1" applyAlignment="1" applyProtection="1">
      <alignment horizontal="left" vertical="center"/>
      <protection locked="0"/>
    </xf>
    <xf numFmtId="0" fontId="88" fillId="20" borderId="21" xfId="16" applyFont="1" applyFill="1" applyBorder="1" applyAlignment="1" applyProtection="1">
      <alignment horizontal="left" vertical="center"/>
      <protection locked="0"/>
    </xf>
    <xf numFmtId="0" fontId="42" fillId="20" borderId="23" xfId="16" applyFill="1" applyBorder="1" applyAlignment="1" applyProtection="1">
      <alignment horizontal="left" vertical="center"/>
      <protection locked="0"/>
    </xf>
    <xf numFmtId="0" fontId="42" fillId="20" borderId="22" xfId="16" applyFill="1" applyBorder="1" applyAlignment="1" applyProtection="1">
      <alignment horizontal="left" vertical="center"/>
      <protection locked="0"/>
    </xf>
    <xf numFmtId="0" fontId="42" fillId="20" borderId="21" xfId="16" applyFill="1" applyBorder="1" applyAlignment="1" applyProtection="1">
      <alignment horizontal="left" vertical="center"/>
      <protection locked="0"/>
    </xf>
    <xf numFmtId="0" fontId="37" fillId="20" borderId="22" xfId="0" applyFont="1" applyFill="1" applyBorder="1" applyAlignment="1" applyProtection="1">
      <alignment horizontal="left" vertical="center"/>
    </xf>
    <xf numFmtId="0" fontId="37" fillId="20" borderId="21" xfId="0" applyFont="1" applyFill="1" applyBorder="1" applyAlignment="1" applyProtection="1">
      <alignment horizontal="left" vertical="center"/>
    </xf>
    <xf numFmtId="0" fontId="31" fillId="5" borderId="28" xfId="0" applyFont="1" applyFill="1" applyBorder="1" applyAlignment="1" applyProtection="1">
      <alignment horizontal="center" vertical="center" wrapText="1"/>
    </xf>
    <xf numFmtId="0" fontId="31" fillId="5" borderId="18" xfId="0"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31" fillId="5" borderId="26" xfId="0" applyFont="1" applyFill="1" applyBorder="1" applyAlignment="1" applyProtection="1">
      <alignment horizontal="center" vertical="center" wrapText="1"/>
    </xf>
    <xf numFmtId="0" fontId="31" fillId="5" borderId="29" xfId="0" applyFont="1" applyFill="1" applyBorder="1" applyAlignment="1" applyProtection="1">
      <alignment horizontal="center" vertical="center" wrapText="1"/>
    </xf>
    <xf numFmtId="0" fontId="31" fillId="5" borderId="25" xfId="0" applyFont="1" applyFill="1" applyBorder="1" applyAlignment="1" applyProtection="1">
      <alignment horizontal="center" vertical="center" wrapText="1"/>
    </xf>
    <xf numFmtId="0" fontId="31" fillId="20" borderId="24" xfId="0" applyFont="1" applyFill="1" applyBorder="1" applyAlignment="1" applyProtection="1">
      <alignment horizontal="left" vertical="center"/>
    </xf>
    <xf numFmtId="0" fontId="31" fillId="20" borderId="50" xfId="0" applyFont="1" applyFill="1" applyBorder="1" applyAlignment="1" applyProtection="1">
      <alignment horizontal="left" vertical="center"/>
    </xf>
    <xf numFmtId="0" fontId="37" fillId="20" borderId="28" xfId="0" applyFont="1" applyFill="1" applyBorder="1" applyAlignment="1" applyProtection="1">
      <alignment horizontal="center" vertical="center"/>
    </xf>
    <xf numFmtId="0" fontId="37" fillId="20" borderId="18" xfId="0" applyFont="1" applyFill="1" applyBorder="1" applyAlignment="1" applyProtection="1">
      <alignment horizontal="center" vertical="center"/>
    </xf>
    <xf numFmtId="0" fontId="37" fillId="20" borderId="17" xfId="0" applyFont="1" applyFill="1" applyBorder="1" applyAlignment="1" applyProtection="1">
      <alignment horizontal="center" vertical="center"/>
    </xf>
    <xf numFmtId="0" fontId="0" fillId="5" borderId="28" xfId="0" applyFill="1" applyBorder="1" applyAlignment="1" applyProtection="1">
      <alignment horizontal="right" vertical="center"/>
    </xf>
    <xf numFmtId="0" fontId="0" fillId="5" borderId="26" xfId="0" applyFill="1" applyBorder="1" applyAlignment="1" applyProtection="1">
      <alignment horizontal="right" vertical="center"/>
    </xf>
    <xf numFmtId="0" fontId="88" fillId="5" borderId="18" xfId="16" applyFont="1" applyFill="1" applyBorder="1" applyAlignment="1" applyProtection="1">
      <alignment horizontal="left" vertical="center"/>
      <protection locked="0"/>
    </xf>
    <xf numFmtId="0" fontId="88" fillId="5" borderId="17" xfId="16" applyFont="1" applyFill="1" applyBorder="1" applyAlignment="1" applyProtection="1">
      <alignment horizontal="left" vertical="center"/>
      <protection locked="0"/>
    </xf>
    <xf numFmtId="0" fontId="88" fillId="5" borderId="29" xfId="16" applyFont="1" applyFill="1" applyBorder="1" applyAlignment="1" applyProtection="1">
      <alignment horizontal="left" vertical="center"/>
      <protection locked="0"/>
    </xf>
    <xf numFmtId="0" fontId="88" fillId="5" borderId="25" xfId="16" applyFont="1" applyFill="1" applyBorder="1" applyAlignment="1" applyProtection="1">
      <alignment horizontal="left" vertical="center"/>
      <protection locked="0"/>
    </xf>
    <xf numFmtId="0" fontId="0" fillId="20" borderId="28" xfId="0" applyFill="1" applyBorder="1" applyAlignment="1" applyProtection="1">
      <alignment horizontal="right" vertical="center"/>
    </xf>
    <xf numFmtId="0" fontId="0" fillId="20" borderId="26" xfId="0" applyFill="1" applyBorder="1" applyAlignment="1" applyProtection="1">
      <alignment horizontal="right" vertical="center"/>
    </xf>
    <xf numFmtId="0" fontId="30" fillId="20" borderId="18" xfId="0" applyFont="1" applyFill="1" applyBorder="1" applyAlignment="1" applyProtection="1">
      <alignment horizontal="left" vertical="center"/>
    </xf>
    <xf numFmtId="0" fontId="30" fillId="20" borderId="17" xfId="0" applyFont="1" applyFill="1" applyBorder="1" applyAlignment="1" applyProtection="1">
      <alignment horizontal="left" vertical="center"/>
    </xf>
    <xf numFmtId="0" fontId="30" fillId="20" borderId="29" xfId="0" applyFont="1" applyFill="1" applyBorder="1" applyAlignment="1" applyProtection="1">
      <alignment horizontal="left" vertical="center"/>
    </xf>
    <xf numFmtId="0" fontId="30" fillId="20" borderId="25" xfId="0" applyFont="1" applyFill="1" applyBorder="1" applyAlignment="1" applyProtection="1">
      <alignment horizontal="left" vertical="center"/>
    </xf>
    <xf numFmtId="0" fontId="31" fillId="5" borderId="28" xfId="0" applyFont="1" applyFill="1" applyBorder="1" applyAlignment="1" applyProtection="1">
      <alignment horizontal="left" vertical="center" wrapText="1"/>
    </xf>
    <xf numFmtId="0" fontId="31" fillId="5" borderId="18" xfId="0" applyFont="1" applyFill="1" applyBorder="1" applyAlignment="1" applyProtection="1">
      <alignment horizontal="left" vertical="center" wrapText="1"/>
    </xf>
    <xf numFmtId="0" fontId="31" fillId="5" borderId="17" xfId="0" applyFont="1" applyFill="1" applyBorder="1" applyAlignment="1" applyProtection="1">
      <alignment horizontal="left" vertical="center" wrapText="1"/>
    </xf>
    <xf numFmtId="0" fontId="31" fillId="5" borderId="26" xfId="0" applyFont="1" applyFill="1" applyBorder="1" applyAlignment="1" applyProtection="1">
      <alignment horizontal="left" vertical="center" wrapText="1"/>
    </xf>
    <xf numFmtId="0" fontId="31" fillId="5" borderId="29" xfId="0" applyFont="1" applyFill="1" applyBorder="1" applyAlignment="1" applyProtection="1">
      <alignment horizontal="left" vertical="center" wrapText="1"/>
    </xf>
    <xf numFmtId="0" fontId="31" fillId="5" borderId="25" xfId="0" applyFont="1" applyFill="1" applyBorder="1" applyAlignment="1" applyProtection="1">
      <alignment horizontal="left" vertical="center" wrapText="1"/>
    </xf>
    <xf numFmtId="0" fontId="37" fillId="5" borderId="23" xfId="0" applyFont="1" applyFill="1" applyBorder="1" applyAlignment="1" applyProtection="1">
      <alignment horizontal="center"/>
    </xf>
    <xf numFmtId="0" fontId="37" fillId="5" borderId="22" xfId="0" applyFont="1" applyFill="1" applyBorder="1" applyAlignment="1" applyProtection="1">
      <alignment horizontal="center"/>
    </xf>
    <xf numFmtId="0" fontId="37" fillId="5" borderId="21" xfId="0" applyFont="1" applyFill="1" applyBorder="1" applyAlignment="1" applyProtection="1">
      <alignment horizontal="center"/>
    </xf>
    <xf numFmtId="0" fontId="31" fillId="20" borderId="24" xfId="0" applyFont="1" applyFill="1" applyBorder="1" applyAlignment="1" applyProtection="1">
      <alignment horizontal="left" vertical="center" wrapText="1"/>
    </xf>
    <xf numFmtId="0" fontId="31" fillId="20" borderId="50" xfId="0" applyFont="1" applyFill="1" applyBorder="1" applyAlignment="1" applyProtection="1">
      <alignment horizontal="left" vertical="center" wrapText="1"/>
    </xf>
    <xf numFmtId="0" fontId="37" fillId="20" borderId="28" xfId="0" applyFont="1" applyFill="1" applyBorder="1" applyAlignment="1" applyProtection="1">
      <alignment horizontal="center" vertical="center" wrapText="1"/>
    </xf>
    <xf numFmtId="0" fontId="37" fillId="20" borderId="18" xfId="0" applyFont="1" applyFill="1" applyBorder="1" applyAlignment="1" applyProtection="1">
      <alignment horizontal="center" vertical="center" wrapText="1"/>
    </xf>
    <xf numFmtId="0" fontId="37" fillId="20" borderId="17" xfId="0" applyFont="1" applyFill="1" applyBorder="1" applyAlignment="1" applyProtection="1">
      <alignment horizontal="center" vertical="center" wrapText="1"/>
    </xf>
    <xf numFmtId="0" fontId="37" fillId="20" borderId="26" xfId="0" applyFont="1" applyFill="1" applyBorder="1" applyAlignment="1" applyProtection="1">
      <alignment horizontal="center" vertical="center" wrapText="1"/>
    </xf>
    <xf numFmtId="0" fontId="37" fillId="20" borderId="29" xfId="0" applyFont="1" applyFill="1" applyBorder="1" applyAlignment="1" applyProtection="1">
      <alignment horizontal="center" vertical="center" wrapText="1"/>
    </xf>
    <xf numFmtId="0" fontId="37" fillId="20" borderId="25" xfId="0" applyFont="1" applyFill="1" applyBorder="1" applyAlignment="1" applyProtection="1">
      <alignment horizontal="center" vertical="center" wrapText="1"/>
    </xf>
    <xf numFmtId="0" fontId="30" fillId="5" borderId="28" xfId="0" applyFont="1" applyFill="1" applyBorder="1" applyAlignment="1" applyProtection="1">
      <alignment horizontal="right" vertical="top" wrapText="1"/>
    </xf>
    <xf numFmtId="0" fontId="30" fillId="5" borderId="26" xfId="0" applyFont="1" applyFill="1" applyBorder="1" applyAlignment="1" applyProtection="1">
      <alignment horizontal="right" vertical="top" wrapText="1"/>
    </xf>
    <xf numFmtId="0" fontId="30" fillId="5" borderId="18" xfId="0" applyFont="1" applyFill="1" applyBorder="1" applyAlignment="1" applyProtection="1">
      <alignment horizontal="left" vertical="top" wrapText="1"/>
    </xf>
    <xf numFmtId="0" fontId="30" fillId="5" borderId="17" xfId="0" applyFont="1" applyFill="1" applyBorder="1" applyAlignment="1" applyProtection="1">
      <alignment horizontal="left" vertical="top" wrapText="1"/>
    </xf>
    <xf numFmtId="0" fontId="30" fillId="5" borderId="29" xfId="0" applyFont="1" applyFill="1" applyBorder="1" applyAlignment="1" applyProtection="1">
      <alignment horizontal="left" vertical="top" wrapText="1"/>
    </xf>
    <xf numFmtId="0" fontId="30" fillId="5" borderId="25" xfId="0" applyFont="1" applyFill="1" applyBorder="1" applyAlignment="1" applyProtection="1">
      <alignment horizontal="left" vertical="top" wrapText="1"/>
    </xf>
    <xf numFmtId="0" fontId="93" fillId="18" borderId="20" xfId="0" applyFont="1" applyFill="1" applyBorder="1" applyAlignment="1">
      <alignment horizontal="left" wrapText="1"/>
    </xf>
    <xf numFmtId="0" fontId="45" fillId="18" borderId="20" xfId="0" applyFont="1" applyFill="1" applyBorder="1" applyAlignment="1">
      <alignment horizontal="center" vertical="center"/>
    </xf>
    <xf numFmtId="0" fontId="15" fillId="19" borderId="20" xfId="9" applyFont="1" applyFill="1" applyBorder="1" applyAlignment="1" applyProtection="1">
      <alignment horizontal="center"/>
      <protection locked="0"/>
    </xf>
    <xf numFmtId="0" fontId="54" fillId="7" borderId="20" xfId="0" applyFont="1" applyFill="1" applyBorder="1" applyAlignment="1">
      <alignment horizontal="center"/>
    </xf>
    <xf numFmtId="0" fontId="0" fillId="20" borderId="20" xfId="0" applyFont="1" applyFill="1" applyBorder="1" applyAlignment="1">
      <alignment horizontal="left" vertical="center"/>
    </xf>
    <xf numFmtId="0" fontId="0" fillId="19" borderId="20" xfId="0" applyFill="1" applyBorder="1" applyAlignment="1">
      <alignment horizontal="center"/>
    </xf>
    <xf numFmtId="0" fontId="93" fillId="18" borderId="23" xfId="0" applyFont="1" applyFill="1" applyBorder="1" applyAlignment="1">
      <alignment horizontal="left" wrapText="1"/>
    </xf>
    <xf numFmtId="0" fontId="93" fillId="18" borderId="22" xfId="0" applyFont="1" applyFill="1" applyBorder="1" applyAlignment="1">
      <alignment horizontal="left" wrapText="1"/>
    </xf>
    <xf numFmtId="0" fontId="93" fillId="18" borderId="21" xfId="0" applyFont="1" applyFill="1" applyBorder="1" applyAlignment="1">
      <alignment horizontal="left" wrapText="1"/>
    </xf>
    <xf numFmtId="0" fontId="30" fillId="18" borderId="20" xfId="0" applyFont="1" applyFill="1" applyBorder="1" applyAlignment="1">
      <alignment horizontal="right"/>
    </xf>
    <xf numFmtId="0" fontId="2" fillId="5" borderId="20" xfId="0" applyFont="1" applyFill="1" applyBorder="1" applyAlignment="1">
      <alignment horizontal="left" vertical="center" wrapText="1"/>
    </xf>
    <xf numFmtId="44" fontId="2" fillId="19" borderId="28" xfId="13" applyFont="1" applyFill="1" applyBorder="1" applyAlignment="1">
      <alignment horizontal="center" vertical="center"/>
    </xf>
    <xf numFmtId="44" fontId="2" fillId="19" borderId="17" xfId="13" applyFont="1" applyFill="1" applyBorder="1" applyAlignment="1">
      <alignment horizontal="center" vertical="center"/>
    </xf>
    <xf numFmtId="44" fontId="2" fillId="19" borderId="26" xfId="13" applyFont="1" applyFill="1" applyBorder="1" applyAlignment="1">
      <alignment horizontal="center" vertical="center"/>
    </xf>
    <xf numFmtId="44" fontId="2" fillId="19" borderId="25" xfId="13" applyFont="1" applyFill="1" applyBorder="1" applyAlignment="1">
      <alignment horizontal="center" vertical="center"/>
    </xf>
    <xf numFmtId="0" fontId="30" fillId="5" borderId="20" xfId="0" applyFont="1" applyFill="1" applyBorder="1" applyAlignment="1">
      <alignment horizontal="center" vertical="center" wrapText="1"/>
    </xf>
    <xf numFmtId="0" fontId="30" fillId="5" borderId="20" xfId="0" applyFont="1" applyFill="1" applyBorder="1" applyAlignment="1">
      <alignment horizontal="center" vertical="center"/>
    </xf>
    <xf numFmtId="0" fontId="2" fillId="20" borderId="28" xfId="0" applyFont="1" applyFill="1" applyBorder="1" applyAlignment="1">
      <alignment horizontal="left" vertical="center" wrapText="1"/>
    </xf>
    <xf numFmtId="0" fontId="2" fillId="20" borderId="18" xfId="0" applyFont="1" applyFill="1" applyBorder="1" applyAlignment="1">
      <alignment horizontal="left" vertical="center" wrapText="1"/>
    </xf>
    <xf numFmtId="0" fontId="2" fillId="20" borderId="17" xfId="0" applyFont="1" applyFill="1" applyBorder="1" applyAlignment="1">
      <alignment horizontal="left" vertical="center" wrapText="1"/>
    </xf>
    <xf numFmtId="0" fontId="2" fillId="20" borderId="26" xfId="0" applyFont="1" applyFill="1" applyBorder="1" applyAlignment="1">
      <alignment horizontal="left" vertical="center" wrapText="1"/>
    </xf>
    <xf numFmtId="0" fontId="2" fillId="20" borderId="29" xfId="0" applyFont="1" applyFill="1" applyBorder="1" applyAlignment="1">
      <alignment horizontal="left" vertical="center" wrapText="1"/>
    </xf>
    <xf numFmtId="0" fontId="2" fillId="20" borderId="25" xfId="0" applyFont="1" applyFill="1" applyBorder="1" applyAlignment="1">
      <alignment horizontal="left" vertical="center" wrapText="1"/>
    </xf>
    <xf numFmtId="0" fontId="30" fillId="20" borderId="20" xfId="0" applyFont="1" applyFill="1" applyBorder="1" applyAlignment="1">
      <alignment horizontal="center" vertical="center" wrapText="1"/>
    </xf>
    <xf numFmtId="0" fontId="2" fillId="5" borderId="24" xfId="0" applyFont="1" applyFill="1" applyBorder="1" applyAlignment="1">
      <alignment horizontal="left" vertical="center"/>
    </xf>
    <xf numFmtId="0" fontId="2" fillId="5" borderId="50" xfId="0" applyFont="1" applyFill="1" applyBorder="1" applyAlignment="1">
      <alignment horizontal="left" vertical="center"/>
    </xf>
    <xf numFmtId="0" fontId="30" fillId="5" borderId="28" xfId="0" applyFont="1" applyFill="1" applyBorder="1" applyAlignment="1">
      <alignment horizontal="left" vertical="center" wrapText="1"/>
    </xf>
    <xf numFmtId="0" fontId="30" fillId="5" borderId="18" xfId="0" applyFont="1" applyFill="1" applyBorder="1" applyAlignment="1">
      <alignment horizontal="left" vertical="center" wrapText="1"/>
    </xf>
    <xf numFmtId="0" fontId="30" fillId="5" borderId="17" xfId="0" applyFont="1" applyFill="1" applyBorder="1" applyAlignment="1">
      <alignment horizontal="left" vertical="center" wrapText="1"/>
    </xf>
    <xf numFmtId="0" fontId="30" fillId="5" borderId="26" xfId="0" applyFont="1" applyFill="1" applyBorder="1" applyAlignment="1">
      <alignment horizontal="left" vertical="center" wrapText="1"/>
    </xf>
    <xf numFmtId="0" fontId="30" fillId="5" borderId="29" xfId="0" applyFont="1" applyFill="1" applyBorder="1" applyAlignment="1">
      <alignment horizontal="left" vertical="center" wrapText="1"/>
    </xf>
    <xf numFmtId="0" fontId="30" fillId="5" borderId="25" xfId="0" applyFont="1" applyFill="1" applyBorder="1" applyAlignment="1">
      <alignment horizontal="left" vertical="center" wrapText="1"/>
    </xf>
    <xf numFmtId="0" fontId="2" fillId="20" borderId="24" xfId="0" applyFont="1" applyFill="1" applyBorder="1" applyAlignment="1">
      <alignment horizontal="left" vertical="center"/>
    </xf>
    <xf numFmtId="0" fontId="2" fillId="20" borderId="50" xfId="0" applyFont="1" applyFill="1" applyBorder="1" applyAlignment="1">
      <alignment horizontal="left" vertical="center"/>
    </xf>
    <xf numFmtId="0" fontId="2" fillId="5" borderId="28" xfId="0" applyFont="1" applyFill="1" applyBorder="1" applyAlignment="1">
      <alignment horizontal="left" vertical="center"/>
    </xf>
    <xf numFmtId="0" fontId="2" fillId="5" borderId="18" xfId="0" applyFont="1" applyFill="1" applyBorder="1" applyAlignment="1">
      <alignment horizontal="left" vertical="center"/>
    </xf>
    <xf numFmtId="0" fontId="2" fillId="5" borderId="17" xfId="0" applyFont="1" applyFill="1" applyBorder="1" applyAlignment="1">
      <alignment horizontal="left" vertical="center"/>
    </xf>
    <xf numFmtId="0" fontId="2" fillId="5" borderId="26" xfId="0" applyFont="1" applyFill="1" applyBorder="1" applyAlignment="1">
      <alignment horizontal="left" vertical="center"/>
    </xf>
    <xf numFmtId="0" fontId="2" fillId="5" borderId="29" xfId="0" applyFont="1" applyFill="1" applyBorder="1" applyAlignment="1">
      <alignment horizontal="left" vertical="center"/>
    </xf>
    <xf numFmtId="0" fontId="2" fillId="5" borderId="25" xfId="0" applyFont="1" applyFill="1" applyBorder="1" applyAlignment="1">
      <alignment horizontal="left" vertical="center"/>
    </xf>
    <xf numFmtId="0" fontId="0" fillId="5" borderId="28" xfId="0" applyFill="1" applyBorder="1" applyAlignment="1">
      <alignment horizontal="right" vertical="center"/>
    </xf>
    <xf numFmtId="0" fontId="0" fillId="5" borderId="26" xfId="0" applyFill="1" applyBorder="1" applyAlignment="1">
      <alignment horizontal="right" vertical="center"/>
    </xf>
    <xf numFmtId="0" fontId="30" fillId="5" borderId="18" xfId="0" applyFont="1" applyFill="1" applyBorder="1" applyAlignment="1">
      <alignment horizontal="left" vertical="center"/>
    </xf>
    <xf numFmtId="0" fontId="30" fillId="5" borderId="29" xfId="0" applyFont="1" applyFill="1" applyBorder="1" applyAlignment="1">
      <alignment horizontal="left" vertical="center"/>
    </xf>
    <xf numFmtId="0" fontId="88" fillId="5" borderId="22" xfId="16" applyFont="1" applyFill="1" applyBorder="1" applyAlignment="1" applyProtection="1">
      <alignment horizontal="center" vertical="center"/>
      <protection locked="0"/>
    </xf>
    <xf numFmtId="0" fontId="88" fillId="5" borderId="21" xfId="16" applyFont="1" applyFill="1" applyBorder="1" applyAlignment="1" applyProtection="1">
      <alignment horizontal="center" vertical="center"/>
      <protection locked="0"/>
    </xf>
    <xf numFmtId="0" fontId="30" fillId="20" borderId="28" xfId="0" applyFont="1" applyFill="1" applyBorder="1" applyAlignment="1">
      <alignment horizontal="center" vertical="center" wrapText="1"/>
    </xf>
    <xf numFmtId="0" fontId="30" fillId="20" borderId="18" xfId="0" applyFont="1" applyFill="1" applyBorder="1" applyAlignment="1">
      <alignment horizontal="center" vertical="center" wrapText="1"/>
    </xf>
    <xf numFmtId="0" fontId="30" fillId="20" borderId="17" xfId="0" applyFont="1" applyFill="1" applyBorder="1" applyAlignment="1">
      <alignment horizontal="center" vertical="center" wrapText="1"/>
    </xf>
    <xf numFmtId="0" fontId="30" fillId="20" borderId="26" xfId="0" applyFont="1" applyFill="1" applyBorder="1" applyAlignment="1">
      <alignment horizontal="center" vertical="center" wrapText="1"/>
    </xf>
    <xf numFmtId="0" fontId="30" fillId="20" borderId="29" xfId="0" applyFont="1" applyFill="1" applyBorder="1" applyAlignment="1">
      <alignment horizontal="center" vertical="center" wrapText="1"/>
    </xf>
    <xf numFmtId="0" fontId="30" fillId="20" borderId="25" xfId="0" applyFont="1" applyFill="1" applyBorder="1" applyAlignment="1">
      <alignment horizontal="center" vertical="center" wrapText="1"/>
    </xf>
    <xf numFmtId="0" fontId="37" fillId="20" borderId="28" xfId="0" applyFont="1" applyFill="1" applyBorder="1" applyAlignment="1">
      <alignment horizontal="center" vertical="center" wrapText="1"/>
    </xf>
    <xf numFmtId="0" fontId="37" fillId="20" borderId="18" xfId="0" applyFont="1" applyFill="1" applyBorder="1" applyAlignment="1">
      <alignment horizontal="center" vertical="center" wrapText="1"/>
    </xf>
    <xf numFmtId="0" fontId="37" fillId="20" borderId="17" xfId="0" applyFont="1" applyFill="1" applyBorder="1" applyAlignment="1">
      <alignment horizontal="center" vertical="center" wrapText="1"/>
    </xf>
    <xf numFmtId="0" fontId="37" fillId="20" borderId="27" xfId="0" applyFont="1" applyFill="1" applyBorder="1" applyAlignment="1">
      <alignment horizontal="center" vertical="center"/>
    </xf>
    <xf numFmtId="0" fontId="37" fillId="20" borderId="0" xfId="0" applyFont="1" applyFill="1" applyBorder="1" applyAlignment="1">
      <alignment horizontal="center" vertical="center"/>
    </xf>
    <xf numFmtId="0" fontId="37" fillId="20" borderId="14" xfId="0" applyFont="1" applyFill="1" applyBorder="1" applyAlignment="1">
      <alignment horizontal="center" vertical="center"/>
    </xf>
    <xf numFmtId="0" fontId="31" fillId="5" borderId="28" xfId="0" applyFont="1" applyFill="1" applyBorder="1" applyAlignment="1">
      <alignment horizontal="left" vertical="center" wrapText="1"/>
    </xf>
    <xf numFmtId="0" fontId="31" fillId="5" borderId="18" xfId="0" applyFont="1" applyFill="1" applyBorder="1" applyAlignment="1">
      <alignment horizontal="left" vertical="center" wrapText="1"/>
    </xf>
    <xf numFmtId="0" fontId="31" fillId="5" borderId="17" xfId="0" applyFont="1" applyFill="1" applyBorder="1" applyAlignment="1">
      <alignment horizontal="left" vertical="center" wrapText="1"/>
    </xf>
    <xf numFmtId="0" fontId="31" fillId="5" borderId="26" xfId="0" applyFont="1" applyFill="1" applyBorder="1" applyAlignment="1">
      <alignment horizontal="left" vertical="center" wrapText="1"/>
    </xf>
    <xf numFmtId="0" fontId="31" fillId="5" borderId="29" xfId="0" applyFont="1" applyFill="1" applyBorder="1" applyAlignment="1">
      <alignment horizontal="left" vertical="center" wrapText="1"/>
    </xf>
    <xf numFmtId="0" fontId="31" fillId="5" borderId="25" xfId="0" applyFont="1" applyFill="1" applyBorder="1" applyAlignment="1">
      <alignment horizontal="left" vertical="center" wrapText="1"/>
    </xf>
    <xf numFmtId="0" fontId="88" fillId="5" borderId="18" xfId="16" applyFont="1" applyFill="1" applyBorder="1" applyAlignment="1" applyProtection="1">
      <alignment horizontal="center" vertical="center"/>
      <protection locked="0"/>
    </xf>
    <xf numFmtId="0" fontId="88" fillId="5" borderId="17" xfId="16" applyFont="1" applyFill="1" applyBorder="1" applyAlignment="1" applyProtection="1">
      <alignment horizontal="center" vertical="center"/>
      <protection locked="0"/>
    </xf>
    <xf numFmtId="0" fontId="88" fillId="5" borderId="29" xfId="16" applyFont="1" applyFill="1" applyBorder="1" applyAlignment="1" applyProtection="1">
      <alignment horizontal="center" vertical="center"/>
      <protection locked="0"/>
    </xf>
    <xf numFmtId="0" fontId="88" fillId="5" borderId="25" xfId="16" applyFont="1" applyFill="1" applyBorder="1" applyAlignment="1" applyProtection="1">
      <alignment horizontal="center" vertical="center"/>
      <protection locked="0"/>
    </xf>
    <xf numFmtId="0" fontId="37" fillId="5" borderId="22" xfId="0" applyFont="1" applyFill="1" applyBorder="1" applyAlignment="1">
      <alignment horizontal="center"/>
    </xf>
    <xf numFmtId="0" fontId="31" fillId="20" borderId="24" xfId="0" applyFont="1" applyFill="1" applyBorder="1" applyAlignment="1">
      <alignment horizontal="left" vertical="center" wrapText="1"/>
    </xf>
    <xf numFmtId="0" fontId="31" fillId="20" borderId="50" xfId="0" applyFont="1" applyFill="1" applyBorder="1" applyAlignment="1">
      <alignment horizontal="left" vertical="center" wrapText="1"/>
    </xf>
    <xf numFmtId="0" fontId="2" fillId="19" borderId="28" xfId="13" applyNumberFormat="1" applyFont="1" applyFill="1" applyBorder="1" applyAlignment="1">
      <alignment horizontal="center" vertical="center" wrapText="1"/>
    </xf>
    <xf numFmtId="0" fontId="2" fillId="19" borderId="18" xfId="13" applyNumberFormat="1" applyFont="1" applyFill="1" applyBorder="1" applyAlignment="1">
      <alignment horizontal="center" vertical="center" wrapText="1"/>
    </xf>
    <xf numFmtId="0" fontId="2" fillId="19" borderId="17" xfId="13" applyNumberFormat="1" applyFont="1" applyFill="1" applyBorder="1" applyAlignment="1">
      <alignment horizontal="center" vertical="center" wrapText="1"/>
    </xf>
    <xf numFmtId="0" fontId="2" fillId="19" borderId="26" xfId="13" applyNumberFormat="1" applyFont="1" applyFill="1" applyBorder="1" applyAlignment="1">
      <alignment horizontal="center" vertical="center" wrapText="1"/>
    </xf>
    <xf numFmtId="0" fontId="2" fillId="19" borderId="29" xfId="13" applyNumberFormat="1" applyFont="1" applyFill="1" applyBorder="1" applyAlignment="1">
      <alignment horizontal="center" vertical="center" wrapText="1"/>
    </xf>
    <xf numFmtId="0" fontId="2" fillId="19" borderId="25" xfId="13" applyNumberFormat="1" applyFont="1" applyFill="1" applyBorder="1" applyAlignment="1">
      <alignment horizontal="center" vertical="center" wrapText="1"/>
    </xf>
    <xf numFmtId="0" fontId="37" fillId="20" borderId="26" xfId="0" applyFont="1" applyFill="1" applyBorder="1" applyAlignment="1">
      <alignment horizontal="center" vertical="center" wrapText="1"/>
    </xf>
    <xf numFmtId="0" fontId="37" fillId="20" borderId="29" xfId="0" applyFont="1" applyFill="1" applyBorder="1" applyAlignment="1">
      <alignment horizontal="center" vertical="center" wrapText="1"/>
    </xf>
    <xf numFmtId="0" fontId="37" fillId="20" borderId="25" xfId="0" applyFont="1" applyFill="1" applyBorder="1" applyAlignment="1">
      <alignment horizontal="center" vertical="center" wrapText="1"/>
    </xf>
    <xf numFmtId="0" fontId="0" fillId="20" borderId="28" xfId="0" applyFill="1" applyBorder="1" applyAlignment="1">
      <alignment horizontal="right" vertical="center"/>
    </xf>
    <xf numFmtId="0" fontId="0" fillId="20" borderId="26" xfId="0" applyFill="1" applyBorder="1" applyAlignment="1">
      <alignment horizontal="right" vertical="center"/>
    </xf>
    <xf numFmtId="0" fontId="30" fillId="20" borderId="18" xfId="0" applyFont="1" applyFill="1" applyBorder="1" applyAlignment="1">
      <alignment horizontal="left" vertical="center"/>
    </xf>
    <xf numFmtId="0" fontId="30" fillId="20" borderId="17" xfId="0" applyFont="1" applyFill="1" applyBorder="1" applyAlignment="1">
      <alignment horizontal="left" vertical="center"/>
    </xf>
    <xf numFmtId="0" fontId="30" fillId="20" borderId="29" xfId="0" applyFont="1" applyFill="1" applyBorder="1" applyAlignment="1">
      <alignment horizontal="left" vertical="center"/>
    </xf>
    <xf numFmtId="0" fontId="30" fillId="20" borderId="25" xfId="0" applyFont="1" applyFill="1" applyBorder="1" applyAlignment="1">
      <alignment horizontal="left" vertical="center"/>
    </xf>
    <xf numFmtId="0" fontId="0" fillId="5" borderId="28" xfId="0" applyFill="1" applyBorder="1" applyAlignment="1">
      <alignment horizontal="right" vertical="top" wrapText="1"/>
    </xf>
    <xf numFmtId="0" fontId="0" fillId="5" borderId="26" xfId="0" applyFill="1" applyBorder="1" applyAlignment="1">
      <alignment horizontal="right" vertical="top" wrapText="1"/>
    </xf>
    <xf numFmtId="0" fontId="30" fillId="5" borderId="18" xfId="0" applyFont="1" applyFill="1" applyBorder="1" applyAlignment="1">
      <alignment horizontal="left" vertical="top" wrapText="1"/>
    </xf>
    <xf numFmtId="0" fontId="30" fillId="5" borderId="17" xfId="0" applyFont="1" applyFill="1" applyBorder="1" applyAlignment="1">
      <alignment horizontal="left" vertical="top" wrapText="1"/>
    </xf>
    <xf numFmtId="0" fontId="30" fillId="5" borderId="29" xfId="0" applyFont="1" applyFill="1" applyBorder="1" applyAlignment="1">
      <alignment horizontal="left" vertical="top" wrapText="1"/>
    </xf>
    <xf numFmtId="0" fontId="30" fillId="5" borderId="25" xfId="0" applyFont="1" applyFill="1" applyBorder="1" applyAlignment="1">
      <alignment horizontal="left" vertical="top" wrapText="1"/>
    </xf>
    <xf numFmtId="0" fontId="93" fillId="18" borderId="20" xfId="0" applyFont="1" applyFill="1" applyBorder="1" applyAlignment="1">
      <alignment horizontal="left" vertical="center" wrapText="1"/>
    </xf>
    <xf numFmtId="0" fontId="88" fillId="5" borderId="23" xfId="16" applyFont="1" applyFill="1" applyBorder="1" applyAlignment="1">
      <alignment horizontal="center" vertical="center"/>
    </xf>
    <xf numFmtId="0" fontId="99" fillId="5" borderId="22" xfId="16" applyFont="1" applyFill="1" applyBorder="1" applyAlignment="1">
      <alignment horizontal="center" vertical="center"/>
    </xf>
    <xf numFmtId="0" fontId="99" fillId="5" borderId="21" xfId="16" applyFont="1" applyFill="1" applyBorder="1" applyAlignment="1">
      <alignment horizontal="center" vertical="center"/>
    </xf>
    <xf numFmtId="0" fontId="93" fillId="18" borderId="23" xfId="0" applyFont="1" applyFill="1" applyBorder="1" applyAlignment="1">
      <alignment horizontal="left" vertical="center" wrapText="1"/>
    </xf>
    <xf numFmtId="0" fontId="93" fillId="18" borderId="22" xfId="0" applyFont="1" applyFill="1" applyBorder="1" applyAlignment="1">
      <alignment horizontal="left" vertical="center" wrapText="1"/>
    </xf>
    <xf numFmtId="0" fontId="93" fillId="18" borderId="21" xfId="0" applyFont="1" applyFill="1" applyBorder="1" applyAlignment="1">
      <alignment horizontal="left" vertical="center" wrapText="1"/>
    </xf>
    <xf numFmtId="0" fontId="2" fillId="5" borderId="24" xfId="0" applyFont="1" applyFill="1" applyBorder="1" applyAlignment="1">
      <alignment horizontal="center" vertical="center"/>
    </xf>
    <xf numFmtId="0" fontId="2" fillId="5" borderId="50" xfId="0" applyFont="1" applyFill="1" applyBorder="1" applyAlignment="1">
      <alignment horizontal="center" vertical="center"/>
    </xf>
    <xf numFmtId="0" fontId="30" fillId="5" borderId="28"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27"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2" fillId="20" borderId="28" xfId="0" applyFont="1" applyFill="1" applyBorder="1" applyAlignment="1">
      <alignment horizontal="left" vertical="center"/>
    </xf>
    <xf numFmtId="0" fontId="2" fillId="20" borderId="18" xfId="0" applyFont="1" applyFill="1" applyBorder="1" applyAlignment="1">
      <alignment horizontal="left" vertical="center"/>
    </xf>
    <xf numFmtId="0" fontId="2" fillId="20" borderId="17" xfId="0" applyFont="1" applyFill="1" applyBorder="1" applyAlignment="1">
      <alignment horizontal="left" vertical="center"/>
    </xf>
    <xf numFmtId="0" fontId="2" fillId="20" borderId="26" xfId="0" applyFont="1" applyFill="1" applyBorder="1" applyAlignment="1">
      <alignment horizontal="left" vertical="center"/>
    </xf>
    <xf numFmtId="0" fontId="2" fillId="20" borderId="29" xfId="0" applyFont="1" applyFill="1" applyBorder="1" applyAlignment="1">
      <alignment horizontal="left" vertical="center"/>
    </xf>
    <xf numFmtId="0" fontId="2" fillId="20" borderId="25" xfId="0" applyFont="1" applyFill="1" applyBorder="1" applyAlignment="1">
      <alignment horizontal="left" vertical="center"/>
    </xf>
    <xf numFmtId="0" fontId="30" fillId="20" borderId="28" xfId="0" applyFont="1" applyFill="1" applyBorder="1" applyAlignment="1">
      <alignment horizontal="center" vertical="center"/>
    </xf>
    <xf numFmtId="0" fontId="30" fillId="20" borderId="18" xfId="0" applyFont="1" applyFill="1" applyBorder="1" applyAlignment="1">
      <alignment horizontal="center" vertical="center"/>
    </xf>
    <xf numFmtId="0" fontId="30" fillId="20" borderId="17" xfId="0" applyFont="1" applyFill="1" applyBorder="1" applyAlignment="1">
      <alignment horizontal="center" vertical="center"/>
    </xf>
    <xf numFmtId="0" fontId="30" fillId="20" borderId="26" xfId="0" applyFont="1" applyFill="1" applyBorder="1" applyAlignment="1">
      <alignment horizontal="center" vertical="center"/>
    </xf>
    <xf numFmtId="0" fontId="30" fillId="20" borderId="29" xfId="0" applyFont="1" applyFill="1" applyBorder="1" applyAlignment="1">
      <alignment horizontal="center" vertical="center"/>
    </xf>
    <xf numFmtId="0" fontId="30" fillId="20" borderId="25" xfId="0" applyFont="1" applyFill="1" applyBorder="1" applyAlignment="1">
      <alignment horizontal="center" vertical="center"/>
    </xf>
    <xf numFmtId="0" fontId="31" fillId="20" borderId="28" xfId="0" applyFont="1" applyFill="1" applyBorder="1" applyAlignment="1">
      <alignment horizontal="left" vertical="center" wrapText="1"/>
    </xf>
    <xf numFmtId="0" fontId="31" fillId="20" borderId="18" xfId="0" applyFont="1" applyFill="1" applyBorder="1" applyAlignment="1">
      <alignment horizontal="left" vertical="center" wrapText="1"/>
    </xf>
    <xf numFmtId="0" fontId="31" fillId="20" borderId="17" xfId="0" applyFont="1" applyFill="1" applyBorder="1" applyAlignment="1">
      <alignment horizontal="left" vertical="center" wrapText="1"/>
    </xf>
    <xf numFmtId="0" fontId="31" fillId="20" borderId="26" xfId="0" applyFont="1" applyFill="1" applyBorder="1" applyAlignment="1">
      <alignment horizontal="left" vertical="center" wrapText="1"/>
    </xf>
    <xf numFmtId="0" fontId="31" fillId="20" borderId="29" xfId="0" applyFont="1" applyFill="1" applyBorder="1" applyAlignment="1">
      <alignment horizontal="left" vertical="center" wrapText="1"/>
    </xf>
    <xf numFmtId="0" fontId="31" fillId="20" borderId="25" xfId="0" applyFont="1" applyFill="1" applyBorder="1" applyAlignment="1">
      <alignment horizontal="left" vertical="center" wrapText="1"/>
    </xf>
    <xf numFmtId="0" fontId="88" fillId="20" borderId="18" xfId="16" applyFont="1" applyFill="1" applyBorder="1" applyAlignment="1">
      <alignment horizontal="left" vertical="center"/>
    </xf>
    <xf numFmtId="0" fontId="88" fillId="20" borderId="17" xfId="16" applyFont="1" applyFill="1" applyBorder="1" applyAlignment="1">
      <alignment horizontal="left" vertical="center"/>
    </xf>
    <xf numFmtId="0" fontId="88" fillId="20" borderId="29" xfId="16" applyFont="1" applyFill="1" applyBorder="1" applyAlignment="1">
      <alignment horizontal="left" vertical="center"/>
    </xf>
    <xf numFmtId="0" fontId="88" fillId="20" borderId="25" xfId="16" applyFont="1" applyFill="1" applyBorder="1" applyAlignment="1">
      <alignment horizontal="left" vertical="center"/>
    </xf>
    <xf numFmtId="0" fontId="88" fillId="20" borderId="23" xfId="16" applyFont="1" applyFill="1" applyBorder="1" applyAlignment="1">
      <alignment horizontal="center" vertical="center"/>
    </xf>
    <xf numFmtId="0" fontId="88" fillId="20" borderId="22" xfId="16" applyFont="1" applyFill="1" applyBorder="1" applyAlignment="1">
      <alignment horizontal="center" vertical="center"/>
    </xf>
    <xf numFmtId="0" fontId="88" fillId="20" borderId="21" xfId="16" applyFont="1" applyFill="1" applyBorder="1" applyAlignment="1">
      <alignment horizontal="center" vertical="center"/>
    </xf>
    <xf numFmtId="0" fontId="30" fillId="20" borderId="18" xfId="0" applyFont="1" applyFill="1" applyBorder="1" applyAlignment="1">
      <alignment horizontal="left" vertical="center" wrapText="1"/>
    </xf>
    <xf numFmtId="0" fontId="30" fillId="20" borderId="29" xfId="0" applyFont="1" applyFill="1" applyBorder="1" applyAlignment="1">
      <alignment horizontal="left" vertical="center" wrapText="1"/>
    </xf>
    <xf numFmtId="0" fontId="88" fillId="20" borderId="18" xfId="16" applyFont="1" applyFill="1" applyBorder="1" applyAlignment="1">
      <alignment horizontal="center" vertical="center"/>
    </xf>
    <xf numFmtId="0" fontId="88" fillId="20" borderId="17" xfId="16" applyFont="1" applyFill="1" applyBorder="1" applyAlignment="1">
      <alignment horizontal="center" vertical="center"/>
    </xf>
    <xf numFmtId="0" fontId="88" fillId="20" borderId="29" xfId="16" applyFont="1" applyFill="1" applyBorder="1" applyAlignment="1">
      <alignment horizontal="center" vertical="center"/>
    </xf>
    <xf numFmtId="0" fontId="88" fillId="20" borderId="25" xfId="16" applyFont="1" applyFill="1" applyBorder="1" applyAlignment="1">
      <alignment horizontal="center" vertical="center"/>
    </xf>
    <xf numFmtId="0" fontId="37" fillId="20" borderId="22" xfId="0" applyFont="1" applyFill="1" applyBorder="1" applyAlignment="1">
      <alignment horizontal="center"/>
    </xf>
    <xf numFmtId="0" fontId="31" fillId="5" borderId="24" xfId="0" applyFont="1" applyFill="1" applyBorder="1" applyAlignment="1">
      <alignment horizontal="left" vertical="center" wrapText="1"/>
    </xf>
    <xf numFmtId="0" fontId="31" fillId="5" borderId="50" xfId="0" applyFont="1" applyFill="1" applyBorder="1" applyAlignment="1">
      <alignment horizontal="left" vertical="center" wrapText="1"/>
    </xf>
    <xf numFmtId="0" fontId="37" fillId="5" borderId="28" xfId="0" applyFont="1" applyFill="1" applyBorder="1" applyAlignment="1">
      <alignment horizontal="center" vertical="center" wrapText="1"/>
    </xf>
    <xf numFmtId="0" fontId="37" fillId="5" borderId="18"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37" fillId="5" borderId="26" xfId="0" applyFont="1" applyFill="1" applyBorder="1" applyAlignment="1">
      <alignment horizontal="center" vertical="center" wrapText="1"/>
    </xf>
    <xf numFmtId="0" fontId="37" fillId="5" borderId="29"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0" fillId="5" borderId="17" xfId="0" applyFont="1" applyFill="1" applyBorder="1" applyAlignment="1">
      <alignment horizontal="left" vertical="center"/>
    </xf>
    <xf numFmtId="0" fontId="30" fillId="5" borderId="25" xfId="0" applyFont="1" applyFill="1" applyBorder="1" applyAlignment="1">
      <alignment horizontal="left" vertical="center"/>
    </xf>
    <xf numFmtId="0" fontId="30" fillId="5" borderId="28" xfId="0" applyFont="1" applyFill="1" applyBorder="1" applyAlignment="1">
      <alignment horizontal="right" vertical="top" wrapText="1"/>
    </xf>
    <xf numFmtId="0" fontId="30" fillId="5" borderId="26" xfId="0" applyFont="1" applyFill="1" applyBorder="1" applyAlignment="1">
      <alignment horizontal="right" vertical="top" wrapText="1"/>
    </xf>
    <xf numFmtId="0" fontId="93" fillId="3" borderId="20" xfId="0" applyFont="1" applyFill="1" applyBorder="1" applyAlignment="1">
      <alignment horizontal="left" vertical="center" wrapText="1"/>
    </xf>
    <xf numFmtId="0" fontId="45" fillId="3" borderId="20" xfId="0" applyFont="1" applyFill="1" applyBorder="1" applyAlignment="1">
      <alignment horizontal="center" vertical="center"/>
    </xf>
    <xf numFmtId="44" fontId="2" fillId="19" borderId="28" xfId="13" applyFont="1" applyFill="1" applyBorder="1" applyAlignment="1" applyProtection="1">
      <alignment horizontal="center" vertical="center" wrapText="1"/>
      <protection locked="0"/>
    </xf>
    <xf numFmtId="44" fontId="2" fillId="19" borderId="18" xfId="13" applyFont="1" applyFill="1" applyBorder="1" applyAlignment="1" applyProtection="1">
      <alignment horizontal="center" vertical="center" wrapText="1"/>
      <protection locked="0"/>
    </xf>
    <xf numFmtId="44" fontId="2" fillId="19" borderId="17" xfId="13" applyFont="1" applyFill="1" applyBorder="1" applyAlignment="1" applyProtection="1">
      <alignment horizontal="center" vertical="center" wrapText="1"/>
      <protection locked="0"/>
    </xf>
    <xf numFmtId="44" fontId="2" fillId="19" borderId="26" xfId="13" applyFont="1" applyFill="1" applyBorder="1" applyAlignment="1" applyProtection="1">
      <alignment horizontal="center" vertical="center" wrapText="1"/>
      <protection locked="0"/>
    </xf>
    <xf numFmtId="44" fontId="2" fillId="19" borderId="29" xfId="13" applyFont="1" applyFill="1" applyBorder="1" applyAlignment="1" applyProtection="1">
      <alignment horizontal="center" vertical="center" wrapText="1"/>
      <protection locked="0"/>
    </xf>
    <xf numFmtId="44" fontId="2" fillId="19" borderId="25" xfId="13" applyFont="1" applyFill="1" applyBorder="1" applyAlignment="1" applyProtection="1">
      <alignment horizontal="center" vertical="center" wrapText="1"/>
      <protection locked="0"/>
    </xf>
    <xf numFmtId="0" fontId="93" fillId="3" borderId="23" xfId="0" applyFont="1" applyFill="1" applyBorder="1" applyAlignment="1">
      <alignment horizontal="left" vertical="center" wrapText="1"/>
    </xf>
    <xf numFmtId="0" fontId="93" fillId="3" borderId="22" xfId="0" applyFont="1" applyFill="1" applyBorder="1" applyAlignment="1">
      <alignment horizontal="left" vertical="center" wrapText="1"/>
    </xf>
    <xf numFmtId="0" fontId="93" fillId="3" borderId="21" xfId="0" applyFont="1" applyFill="1" applyBorder="1" applyAlignment="1">
      <alignment horizontal="left" vertical="center" wrapText="1"/>
    </xf>
    <xf numFmtId="44" fontId="2" fillId="19" borderId="28" xfId="13" applyFont="1" applyFill="1" applyBorder="1" applyAlignment="1" applyProtection="1">
      <alignment horizontal="left" vertical="center" wrapText="1"/>
      <protection locked="0"/>
    </xf>
    <xf numFmtId="44" fontId="2" fillId="19" borderId="18" xfId="13" applyFont="1" applyFill="1" applyBorder="1" applyAlignment="1" applyProtection="1">
      <alignment horizontal="left" vertical="center" wrapText="1"/>
      <protection locked="0"/>
    </xf>
    <xf numFmtId="44" fontId="2" fillId="19" borderId="17" xfId="13" applyFont="1" applyFill="1" applyBorder="1" applyAlignment="1" applyProtection="1">
      <alignment horizontal="left" vertical="center" wrapText="1"/>
      <protection locked="0"/>
    </xf>
    <xf numFmtId="44" fontId="2" fillId="19" borderId="26" xfId="13" applyFont="1" applyFill="1" applyBorder="1" applyAlignment="1" applyProtection="1">
      <alignment horizontal="left" vertical="center" wrapText="1"/>
      <protection locked="0"/>
    </xf>
    <xf numFmtId="44" fontId="2" fillId="19" borderId="29" xfId="13" applyFont="1" applyFill="1" applyBorder="1" applyAlignment="1" applyProtection="1">
      <alignment horizontal="left" vertical="center" wrapText="1"/>
      <protection locked="0"/>
    </xf>
    <xf numFmtId="44" fontId="2" fillId="19" borderId="25" xfId="13" applyFont="1" applyFill="1" applyBorder="1" applyAlignment="1" applyProtection="1">
      <alignment horizontal="left" vertical="center" wrapText="1"/>
      <protection locked="0"/>
    </xf>
    <xf numFmtId="0" fontId="88" fillId="20" borderId="23" xfId="16" applyFont="1" applyFill="1" applyBorder="1" applyAlignment="1">
      <alignment horizontal="left" vertical="center"/>
    </xf>
    <xf numFmtId="0" fontId="88" fillId="20" borderId="22" xfId="16" applyFont="1" applyFill="1" applyBorder="1" applyAlignment="1">
      <alignment horizontal="left" vertical="center"/>
    </xf>
    <xf numFmtId="0" fontId="88" fillId="20" borderId="21" xfId="16" applyFont="1" applyFill="1" applyBorder="1" applyAlignment="1">
      <alignment horizontal="left" vertical="center"/>
    </xf>
    <xf numFmtId="0" fontId="42" fillId="20" borderId="23" xfId="16" applyFill="1" applyBorder="1" applyAlignment="1">
      <alignment horizontal="left" vertical="center"/>
    </xf>
    <xf numFmtId="0" fontId="42" fillId="20" borderId="22" xfId="16" applyFill="1" applyBorder="1" applyAlignment="1">
      <alignment horizontal="left" vertical="center"/>
    </xf>
    <xf numFmtId="0" fontId="42" fillId="20" borderId="21" xfId="16" applyFill="1" applyBorder="1" applyAlignment="1">
      <alignment horizontal="left" vertical="center"/>
    </xf>
    <xf numFmtId="0" fontId="37" fillId="20" borderId="22" xfId="0" applyFont="1" applyFill="1" applyBorder="1" applyAlignment="1">
      <alignment horizontal="left" vertical="center"/>
    </xf>
    <xf numFmtId="0" fontId="37" fillId="20" borderId="21" xfId="0" applyFont="1" applyFill="1" applyBorder="1" applyAlignment="1">
      <alignment horizontal="left" vertical="center"/>
    </xf>
    <xf numFmtId="0" fontId="37" fillId="20" borderId="22" xfId="0" applyFont="1" applyFill="1" applyBorder="1" applyAlignment="1">
      <alignment horizontal="center" vertical="center"/>
    </xf>
    <xf numFmtId="0" fontId="31" fillId="20" borderId="24" xfId="0" applyFont="1" applyFill="1" applyBorder="1" applyAlignment="1">
      <alignment horizontal="left" vertical="center"/>
    </xf>
    <xf numFmtId="0" fontId="31" fillId="20" borderId="50" xfId="0" applyFont="1" applyFill="1" applyBorder="1" applyAlignment="1">
      <alignment horizontal="left" vertical="center"/>
    </xf>
    <xf numFmtId="0" fontId="30" fillId="5" borderId="28" xfId="0" applyFont="1" applyFill="1" applyBorder="1" applyAlignment="1">
      <alignment horizontal="right" vertical="center"/>
    </xf>
    <xf numFmtId="0" fontId="30" fillId="5" borderId="26" xfId="0" applyFont="1" applyFill="1" applyBorder="1" applyAlignment="1">
      <alignment horizontal="right" vertical="center"/>
    </xf>
    <xf numFmtId="0" fontId="88" fillId="5" borderId="18" xfId="16" applyFont="1" applyFill="1" applyBorder="1" applyAlignment="1">
      <alignment horizontal="left" vertical="center"/>
    </xf>
    <xf numFmtId="0" fontId="88" fillId="5" borderId="17" xfId="16" applyFont="1" applyFill="1" applyBorder="1" applyAlignment="1">
      <alignment horizontal="left" vertical="center"/>
    </xf>
    <xf numFmtId="0" fontId="88" fillId="5" borderId="29" xfId="16" applyFont="1" applyFill="1" applyBorder="1" applyAlignment="1">
      <alignment horizontal="left" vertical="center"/>
    </xf>
    <xf numFmtId="0" fontId="88" fillId="5" borderId="25" xfId="16" applyFont="1" applyFill="1" applyBorder="1" applyAlignment="1">
      <alignment horizontal="left" vertical="center"/>
    </xf>
    <xf numFmtId="0" fontId="31" fillId="5" borderId="28" xfId="0" applyFont="1" applyFill="1" applyBorder="1" applyAlignment="1">
      <alignment horizontal="center" vertical="center" wrapText="1"/>
    </xf>
    <xf numFmtId="0" fontId="31" fillId="5" borderId="18" xfId="0" applyFont="1" applyFill="1" applyBorder="1" applyAlignment="1">
      <alignment horizontal="center" vertical="center" wrapText="1"/>
    </xf>
    <xf numFmtId="0" fontId="31" fillId="5" borderId="17"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5" borderId="29"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7" fillId="5" borderId="23" xfId="0" applyFont="1" applyFill="1" applyBorder="1" applyAlignment="1">
      <alignment horizontal="center"/>
    </xf>
    <xf numFmtId="0" fontId="37" fillId="5" borderId="21" xfId="0" applyFont="1" applyFill="1" applyBorder="1" applyAlignment="1">
      <alignment horizontal="center"/>
    </xf>
    <xf numFmtId="0" fontId="88" fillId="5" borderId="22" xfId="16" applyFont="1" applyFill="1" applyBorder="1" applyAlignment="1">
      <alignment horizontal="center" vertical="center"/>
    </xf>
    <xf numFmtId="0" fontId="88" fillId="5" borderId="21" xfId="16" applyFont="1" applyFill="1" applyBorder="1" applyAlignment="1">
      <alignment horizontal="center" vertical="center"/>
    </xf>
    <xf numFmtId="0" fontId="88" fillId="5" borderId="18" xfId="16" applyFont="1" applyFill="1" applyBorder="1" applyAlignment="1">
      <alignment horizontal="center" vertical="center"/>
    </xf>
    <xf numFmtId="0" fontId="88" fillId="5" borderId="17" xfId="16" applyFont="1" applyFill="1" applyBorder="1" applyAlignment="1">
      <alignment horizontal="center" vertical="center"/>
    </xf>
    <xf numFmtId="0" fontId="88" fillId="5" borderId="29" xfId="16" applyFont="1" applyFill="1" applyBorder="1" applyAlignment="1">
      <alignment horizontal="center" vertical="center"/>
    </xf>
    <xf numFmtId="0" fontId="88" fillId="5" borderId="25" xfId="16" applyFont="1" applyFill="1" applyBorder="1" applyAlignment="1">
      <alignment horizontal="center" vertical="center"/>
    </xf>
    <xf numFmtId="0" fontId="30" fillId="20" borderId="28" xfId="0" applyFont="1" applyFill="1" applyBorder="1" applyAlignment="1">
      <alignment horizontal="left" vertical="center" wrapText="1"/>
    </xf>
    <xf numFmtId="0" fontId="30" fillId="20" borderId="17" xfId="0" applyFont="1" applyFill="1" applyBorder="1" applyAlignment="1">
      <alignment horizontal="left" vertical="center" wrapText="1"/>
    </xf>
    <xf numFmtId="0" fontId="30" fillId="20" borderId="26" xfId="0" applyFont="1" applyFill="1" applyBorder="1" applyAlignment="1">
      <alignment horizontal="left" vertical="center" wrapText="1"/>
    </xf>
    <xf numFmtId="0" fontId="30" fillId="20" borderId="25" xfId="0" applyFont="1" applyFill="1" applyBorder="1" applyAlignment="1">
      <alignment horizontal="left" vertical="center" wrapText="1"/>
    </xf>
    <xf numFmtId="0" fontId="30" fillId="20" borderId="28" xfId="0" applyFont="1" applyFill="1" applyBorder="1" applyAlignment="1">
      <alignment horizontal="right" vertical="top" wrapText="1"/>
    </xf>
    <xf numFmtId="0" fontId="30" fillId="20" borderId="26" xfId="0" applyFont="1" applyFill="1" applyBorder="1" applyAlignment="1">
      <alignment horizontal="right" vertical="top" wrapText="1"/>
    </xf>
    <xf numFmtId="0" fontId="2" fillId="5" borderId="28"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25" xfId="0" applyFont="1" applyFill="1" applyBorder="1" applyAlignment="1">
      <alignment horizontal="left" vertical="center" wrapText="1"/>
    </xf>
    <xf numFmtId="0" fontId="30" fillId="20" borderId="18" xfId="0" applyFont="1" applyFill="1" applyBorder="1" applyAlignment="1">
      <alignment horizontal="left" vertical="top" wrapText="1"/>
    </xf>
    <xf numFmtId="0" fontId="30" fillId="20" borderId="17" xfId="0" applyFont="1" applyFill="1" applyBorder="1" applyAlignment="1">
      <alignment horizontal="left" vertical="top" wrapText="1"/>
    </xf>
    <xf numFmtId="0" fontId="30" fillId="20" borderId="29" xfId="0" applyFont="1" applyFill="1" applyBorder="1" applyAlignment="1">
      <alignment horizontal="left" vertical="top" wrapText="1"/>
    </xf>
    <xf numFmtId="0" fontId="30" fillId="20" borderId="25" xfId="0" applyFont="1" applyFill="1" applyBorder="1" applyAlignment="1">
      <alignment horizontal="left" vertical="top" wrapText="1"/>
    </xf>
    <xf numFmtId="0" fontId="42" fillId="19" borderId="10" xfId="16" applyFill="1" applyBorder="1" applyAlignment="1" applyProtection="1"/>
    <xf numFmtId="0" fontId="42" fillId="19" borderId="9" xfId="16" applyFill="1" applyBorder="1" applyAlignment="1" applyProtection="1">
      <alignment vertical="top" wrapText="1"/>
    </xf>
    <xf numFmtId="0" fontId="125" fillId="19" borderId="3" xfId="16" applyFont="1" applyFill="1" applyBorder="1" applyAlignment="1" applyProtection="1"/>
  </cellXfs>
  <cellStyles count="17">
    <cellStyle name="Comma 3" xfId="7" xr:uid="{00000000-0005-0000-0000-000000000000}"/>
    <cellStyle name="Currency" xfId="13" builtinId="4"/>
    <cellStyle name="Currency 4" xfId="5" xr:uid="{00000000-0005-0000-0000-000002000000}"/>
    <cellStyle name="Currency 6" xfId="8" xr:uid="{00000000-0005-0000-0000-000003000000}"/>
    <cellStyle name="Hyperlink" xfId="16" builtinId="8"/>
    <cellStyle name="Hyperlink 2" xfId="4" xr:uid="{00000000-0005-0000-0000-000005000000}"/>
    <cellStyle name="Normal" xfId="0" builtinId="0"/>
    <cellStyle name="Normal 11" xfId="6" xr:uid="{00000000-0005-0000-0000-000007000000}"/>
    <cellStyle name="Normal 15 2 2" xfId="11" xr:uid="{00000000-0005-0000-0000-000008000000}"/>
    <cellStyle name="Normal 16" xfId="9" xr:uid="{00000000-0005-0000-0000-000009000000}"/>
    <cellStyle name="Normal 19" xfId="2" xr:uid="{00000000-0005-0000-0000-00000A000000}"/>
    <cellStyle name="Normal 2" xfId="15" xr:uid="{00000000-0005-0000-0000-00000B000000}"/>
    <cellStyle name="Normal 2 3" xfId="1" xr:uid="{00000000-0005-0000-0000-00000C000000}"/>
    <cellStyle name="Normal 20" xfId="12" xr:uid="{00000000-0005-0000-0000-00000D000000}"/>
    <cellStyle name="Normal 4 2" xfId="10" xr:uid="{00000000-0005-0000-0000-00000E000000}"/>
    <cellStyle name="Normal 7 2" xfId="3" xr:uid="{00000000-0005-0000-0000-00000F000000}"/>
    <cellStyle name="Note" xfId="14" builtinId="10"/>
  </cellStyles>
  <dxfs count="1">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FF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fmlaLink="$V$35" lockText="1" noThreeD="1"/>
</file>

<file path=xl/ctrlProps/ctrlProp2.xml><?xml version="1.0" encoding="utf-8"?>
<formControlPr xmlns="http://schemas.microsoft.com/office/spreadsheetml/2009/9/main" objectType="CheckBox" fmlaLink="$V$36" lockText="1" noThreeD="1"/>
</file>

<file path=xl/ctrlProps/ctrlProp3.xml><?xml version="1.0" encoding="utf-8"?>
<formControlPr xmlns="http://schemas.microsoft.com/office/spreadsheetml/2009/9/main" objectType="CheckBox" fmlaLink="$V$37"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V$43" lockText="1" noThreeD="1"/>
</file>

<file path=xl/ctrlProps/ctrlProp6.xml><?xml version="1.0" encoding="utf-8"?>
<formControlPr xmlns="http://schemas.microsoft.com/office/spreadsheetml/2009/9/main" objectType="CheckBox" fmlaLink="$V$44" lockText="1" noThreeD="1"/>
</file>

<file path=xl/ctrlProps/ctrlProp7.xml><?xml version="1.0" encoding="utf-8"?>
<formControlPr xmlns="http://schemas.microsoft.com/office/spreadsheetml/2009/9/main" objectType="CheckBox" fmlaLink="$V$45" lockText="1" noThreeD="1"/>
</file>

<file path=xl/ctrlProps/ctrlProp8.xml><?xml version="1.0" encoding="utf-8"?>
<formControlPr xmlns="http://schemas.microsoft.com/office/spreadsheetml/2009/9/main" objectType="CheckBox" fmlaLink="$V$46" lockText="1" noThreeD="1"/>
</file>

<file path=xl/ctrlProps/ctrlProp9.xml><?xml version="1.0" encoding="utf-8"?>
<formControlPr xmlns="http://schemas.microsoft.com/office/spreadsheetml/2009/9/main" objectType="CheckBox" fmlaLink="$V$50" lockText="1" noThreeD="1"/>
</file>

<file path=xl/ctrlProps/ctrlProp10.xml><?xml version="1.0" encoding="utf-8"?>
<formControlPr xmlns="http://schemas.microsoft.com/office/spreadsheetml/2009/9/main" objectType="CheckBox" fmlaLink="$V$51" lockText="1" noThreeD="1"/>
</file>

<file path=xl/ctrlProps/ctrlProp11.xml><?xml version="1.0" encoding="utf-8"?>
<formControlPr xmlns="http://schemas.microsoft.com/office/spreadsheetml/2009/9/main" objectType="CheckBox" fmlaLink="$V$52" lockText="1" noThreeD="1"/>
</file>

<file path=xl/ctrlProps/ctrlProp12.xml><?xml version="1.0" encoding="utf-8"?>
<formControlPr xmlns="http://schemas.microsoft.com/office/spreadsheetml/2009/9/main" objectType="CheckBox" fmlaLink="$V$53" lockText="1" noThreeD="1"/>
</file>

<file path=xl/ctrlProps/ctrlProp13.xml><?xml version="1.0" encoding="utf-8"?>
<formControlPr xmlns="http://schemas.microsoft.com/office/spreadsheetml/2009/9/main" objectType="CheckBox" fmlaLink="$V$57" lockText="1" noThreeD="1"/>
</file>

<file path=xl/ctrlProps/ctrlProp14.xml><?xml version="1.0" encoding="utf-8"?>
<formControlPr xmlns="http://schemas.microsoft.com/office/spreadsheetml/2009/9/main" objectType="CheckBox" fmlaLink="$V$58" lockText="1" noThreeD="1"/>
</file>

<file path=xl/ctrlProps/ctrlProp15.xml><?xml version="1.0" encoding="utf-8"?>
<formControlPr xmlns="http://schemas.microsoft.com/office/spreadsheetml/2009/9/main" objectType="CheckBox" fmlaLink="$V$59" lockText="1" noThreeD="1"/>
</file>

<file path=xl/ctrlProps/ctrlProp16.xml><?xml version="1.0" encoding="utf-8"?>
<formControlPr xmlns="http://schemas.microsoft.com/office/spreadsheetml/2009/9/main" objectType="CheckBox" fmlaLink="$V$62" lockText="1" noThreeD="1"/>
</file>

<file path=xl/ctrlProps/ctrlProp17.xml><?xml version="1.0" encoding="utf-8"?>
<formControlPr xmlns="http://schemas.microsoft.com/office/spreadsheetml/2009/9/main" objectType="CheckBox" fmlaLink="$V$63" lockText="1" noThreeD="1"/>
</file>

<file path=xl/ctrlProps/ctrlProp18.xml><?xml version="1.0" encoding="utf-8"?>
<formControlPr xmlns="http://schemas.microsoft.com/office/spreadsheetml/2009/9/main" objectType="CheckBox" fmlaLink="$V$64" lockText="1" noThreeD="1"/>
</file>

<file path=xl/ctrlProps/ctrlProp19.xml><?xml version="1.0" encoding="utf-8"?>
<formControlPr xmlns="http://schemas.microsoft.com/office/spreadsheetml/2009/9/main" objectType="CheckBox" fmlaLink="$V$67" lockText="1" noThreeD="1"/>
</file>

<file path=xl/ctrlProps/ctrlProp20.xml><?xml version="1.0" encoding="utf-8"?>
<formControlPr xmlns="http://schemas.microsoft.com/office/spreadsheetml/2009/9/main" objectType="CheckBox" fmlaLink="$V$68" lockText="1" noThreeD="1"/>
</file>

<file path=xl/ctrlProps/ctrlProp21.xml><?xml version="1.0" encoding="utf-8"?>
<formControlPr xmlns="http://schemas.microsoft.com/office/spreadsheetml/2009/9/main" objectType="CheckBox" fmlaLink="$V$69" lockText="1" noThreeD="1"/>
</file>

<file path=xl/ctrlProps/ctrlProp22.xml><?xml version="1.0" encoding="utf-8"?>
<formControlPr xmlns="http://schemas.microsoft.com/office/spreadsheetml/2009/9/main" objectType="CheckBox" fmlaLink="$V$73"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V$74" lockText="1" noThreeD="1"/>
</file>

<file path=xl/ctrlProps/ctrlProp25.xml><?xml version="1.0" encoding="utf-8"?>
<formControlPr xmlns="http://schemas.microsoft.com/office/spreadsheetml/2009/9/main" objectType="CheckBox" fmlaLink="$V$81" lockText="1" noThreeD="1"/>
</file>

<file path=xl/ctrlProps/ctrlProp26.xml><?xml version="1.0" encoding="utf-8"?>
<formControlPr xmlns="http://schemas.microsoft.com/office/spreadsheetml/2009/9/main" objectType="CheckBox" fmlaLink="$V$82" lockText="1" noThreeD="1"/>
</file>

<file path=xl/ctrlProps/ctrlProp27.xml><?xml version="1.0" encoding="utf-8"?>
<formControlPr xmlns="http://schemas.microsoft.com/office/spreadsheetml/2009/9/main" objectType="CheckBox" fmlaLink="$V$83" lockText="1" noThreeD="1"/>
</file>

<file path=xl/ctrlProps/ctrlProp28.xml><?xml version="1.0" encoding="utf-8"?>
<formControlPr xmlns="http://schemas.microsoft.com/office/spreadsheetml/2009/9/main" objectType="CheckBox" fmlaLink="$V$88" lockText="1" noThreeD="1"/>
</file>

<file path=xl/ctrlProps/ctrlProp29.xml><?xml version="1.0" encoding="utf-8"?>
<formControlPr xmlns="http://schemas.microsoft.com/office/spreadsheetml/2009/9/main" objectType="CheckBox" fmlaLink="$V$90" lockText="1" noThreeD="1"/>
</file>

<file path=xl/ctrlProps/ctrlProp30.xml><?xml version="1.0" encoding="utf-8"?>
<formControlPr xmlns="http://schemas.microsoft.com/office/spreadsheetml/2009/9/main" objectType="CheckBox" fmlaLink="$V$93" lockText="1" noThreeD="1"/>
</file>

<file path=xl/ctrlProps/ctrlProp31.xml><?xml version="1.0" encoding="utf-8"?>
<formControlPr xmlns="http://schemas.microsoft.com/office/spreadsheetml/2009/9/main" objectType="CheckBox" fmlaLink="$V$94" lockText="1" noThreeD="1"/>
</file>

<file path=xl/ctrlProps/ctrlProp32.xml><?xml version="1.0" encoding="utf-8"?>
<formControlPr xmlns="http://schemas.microsoft.com/office/spreadsheetml/2009/9/main" objectType="CheckBox" fmlaLink="$V$95" lockText="1" noThreeD="1"/>
</file>

<file path=xl/ctrlProps/ctrlProp33.xml><?xml version="1.0" encoding="utf-8"?>
<formControlPr xmlns="http://schemas.microsoft.com/office/spreadsheetml/2009/9/main" objectType="CheckBox" fmlaLink="$V$96" lockText="1" noThreeD="1"/>
</file>

<file path=xl/ctrlProps/ctrlProp34.xml><?xml version="1.0" encoding="utf-8"?>
<formControlPr xmlns="http://schemas.microsoft.com/office/spreadsheetml/2009/9/main" objectType="CheckBox" fmlaLink="$V$97" lockText="1" noThreeD="1"/>
</file>

<file path=xl/ctrlProps/ctrlProp35.xml><?xml version="1.0" encoding="utf-8"?>
<formControlPr xmlns="http://schemas.microsoft.com/office/spreadsheetml/2009/9/main" objectType="CheckBox" fmlaLink="$V$98" lockText="1" noThreeD="1"/>
</file>

<file path=xl/ctrlProps/ctrlProp36.xml><?xml version="1.0" encoding="utf-8"?>
<formControlPr xmlns="http://schemas.microsoft.com/office/spreadsheetml/2009/9/main" objectType="CheckBox" fmlaLink="$V$99" lockText="1" noThreeD="1"/>
</file>

<file path=xl/ctrlProps/ctrlProp37.xml><?xml version="1.0" encoding="utf-8"?>
<formControlPr xmlns="http://schemas.microsoft.com/office/spreadsheetml/2009/9/main" objectType="CheckBox" fmlaLink="$V$85" lockText="1" noThreeD="1"/>
</file>

<file path=xl/ctrlProps/ctrlProp38.xml><?xml version="1.0" encoding="utf-8"?>
<formControlPr xmlns="http://schemas.microsoft.com/office/spreadsheetml/2009/9/main" objectType="CheckBox" fmlaLink="$V$89" lockText="1" noThreeD="1"/>
</file>

<file path=xl/ctrlProps/ctrlProp39.xml><?xml version="1.0" encoding="utf-8"?>
<formControlPr xmlns="http://schemas.microsoft.com/office/spreadsheetml/2009/9/main" objectType="CheckBox" fmlaLink="$V$100" lockText="1" noThreeD="1"/>
</file>

<file path=xl/ctrlProps/ctrlProp40.xml><?xml version="1.0" encoding="utf-8"?>
<formControlPr xmlns="http://schemas.microsoft.com/office/spreadsheetml/2009/9/main" objectType="CheckBox" fmlaLink="$V$103" lockText="1" noThreeD="1"/>
</file>

<file path=xl/ctrlProps/ctrlProp41.xml><?xml version="1.0" encoding="utf-8"?>
<formControlPr xmlns="http://schemas.microsoft.com/office/spreadsheetml/2009/9/main" objectType="CheckBox" fmlaLink="$V$104" lockText="1" noThreeD="1"/>
</file>

<file path=xl/ctrlProps/ctrlProp42.xml><?xml version="1.0" encoding="utf-8"?>
<formControlPr xmlns="http://schemas.microsoft.com/office/spreadsheetml/2009/9/main" objectType="CheckBox" fmlaLink="$V$106" lockText="1" noThreeD="1"/>
</file>

<file path=xl/ctrlProps/ctrlProp43.xml><?xml version="1.0" encoding="utf-8"?>
<formControlPr xmlns="http://schemas.microsoft.com/office/spreadsheetml/2009/9/main" objectType="CheckBox" fmlaLink="$V$107" lockText="1" noThreeD="1"/>
</file>

<file path=xl/ctrlProps/ctrlProp44.xml><?xml version="1.0" encoding="utf-8"?>
<formControlPr xmlns="http://schemas.microsoft.com/office/spreadsheetml/2009/9/main" objectType="CheckBox" fmlaLink="$V$110" lockText="1" noThreeD="1"/>
</file>

<file path=xl/ctrlProps/ctrlProp45.xml><?xml version="1.0" encoding="utf-8"?>
<formControlPr xmlns="http://schemas.microsoft.com/office/spreadsheetml/2009/9/main" objectType="CheckBox" fmlaLink="$V$114" lockText="1" noThreeD="1"/>
</file>

<file path=xl/ctrlProps/ctrlProp46.xml><?xml version="1.0" encoding="utf-8"?>
<formControlPr xmlns="http://schemas.microsoft.com/office/spreadsheetml/2009/9/main" objectType="CheckBox" fmlaLink="$V$118" lockText="1" noThreeD="1"/>
</file>

<file path=xl/ctrlProps/ctrlProp47.xml><?xml version="1.0" encoding="utf-8"?>
<formControlPr xmlns="http://schemas.microsoft.com/office/spreadsheetml/2009/9/main" objectType="CheckBox" fmlaLink="$V$121" lockText="1" noThreeD="1"/>
</file>

<file path=xl/ctrlProps/ctrlProp48.xml><?xml version="1.0" encoding="utf-8"?>
<formControlPr xmlns="http://schemas.microsoft.com/office/spreadsheetml/2009/9/main" objectType="CheckBox" fmlaLink="$V$122" lockText="1" noThreeD="1"/>
</file>

<file path=xl/ctrlProps/ctrlProp49.xml><?xml version="1.0" encoding="utf-8"?>
<formControlPr xmlns="http://schemas.microsoft.com/office/spreadsheetml/2009/9/main" objectType="CheckBox" fmlaLink="$V$124" lockText="1" noThreeD="1"/>
</file>

<file path=xl/ctrlProps/ctrlProp50.xml><?xml version="1.0" encoding="utf-8"?>
<formControlPr xmlns="http://schemas.microsoft.com/office/spreadsheetml/2009/9/main" objectType="CheckBox" fmlaLink="$V$127" lockText="1" noThreeD="1"/>
</file>

<file path=xl/ctrlProps/ctrlProp51.xml><?xml version="1.0" encoding="utf-8"?>
<formControlPr xmlns="http://schemas.microsoft.com/office/spreadsheetml/2009/9/main" objectType="CheckBox" fmlaLink="$V$128" lockText="1" noThreeD="1"/>
</file>

<file path=xl/ctrlProps/ctrlProp52.xml><?xml version="1.0" encoding="utf-8"?>
<formControlPr xmlns="http://schemas.microsoft.com/office/spreadsheetml/2009/9/main" objectType="CheckBox" fmlaLink="$V$129" lockText="1" noThreeD="1"/>
</file>

<file path=xl/ctrlProps/ctrlProp53.xml><?xml version="1.0" encoding="utf-8"?>
<formControlPr xmlns="http://schemas.microsoft.com/office/spreadsheetml/2009/9/main" objectType="CheckBox" fmlaLink="$V$130" lockText="1" noThreeD="1"/>
</file>

<file path=xl/ctrlProps/ctrlProp54.xml><?xml version="1.0" encoding="utf-8"?>
<formControlPr xmlns="http://schemas.microsoft.com/office/spreadsheetml/2009/9/main" objectType="CheckBox" fmlaLink="$V$131" lockText="1" noThreeD="1"/>
</file>

<file path=xl/ctrlProps/ctrlProp55.xml><?xml version="1.0" encoding="utf-8"?>
<formControlPr xmlns="http://schemas.microsoft.com/office/spreadsheetml/2009/9/main" objectType="CheckBox" fmlaLink="$V$132" lockText="1" noThreeD="1"/>
</file>

<file path=xl/ctrlProps/ctrlProp56.xml><?xml version="1.0" encoding="utf-8"?>
<formControlPr xmlns="http://schemas.microsoft.com/office/spreadsheetml/2009/9/main" objectType="CheckBox" fmlaLink="$V$134" lockText="1" noThreeD="1"/>
</file>

<file path=xl/ctrlProps/ctrlProp57.xml><?xml version="1.0" encoding="utf-8"?>
<formControlPr xmlns="http://schemas.microsoft.com/office/spreadsheetml/2009/9/main" objectType="CheckBox" fmlaLink="$V$136" lockText="1" noThreeD="1"/>
</file>

<file path=xl/ctrlProps/ctrlProp58.xml><?xml version="1.0" encoding="utf-8"?>
<formControlPr xmlns="http://schemas.microsoft.com/office/spreadsheetml/2009/9/main" objectType="CheckBox" fmlaLink="$V$137" lockText="1" noThreeD="1"/>
</file>

<file path=xl/ctrlProps/ctrlProp59.xml><?xml version="1.0" encoding="utf-8"?>
<formControlPr xmlns="http://schemas.microsoft.com/office/spreadsheetml/2009/9/main" objectType="CheckBox" fmlaLink="$V$140" lockText="1" noThreeD="1"/>
</file>

<file path=xl/ctrlProps/ctrlProp60.xml><?xml version="1.0" encoding="utf-8"?>
<formControlPr xmlns="http://schemas.microsoft.com/office/spreadsheetml/2009/9/main" objectType="CheckBox" fmlaLink="$V$142" lockText="1" noThreeD="1"/>
</file>

<file path=xl/ctrlProps/ctrlProp61.xml><?xml version="1.0" encoding="utf-8"?>
<formControlPr xmlns="http://schemas.microsoft.com/office/spreadsheetml/2009/9/main" objectType="CheckBox" fmlaLink="$V$156" lockText="1" noThreeD="1"/>
</file>

<file path=xl/ctrlProps/ctrlProp62.xml><?xml version="1.0" encoding="utf-8"?>
<formControlPr xmlns="http://schemas.microsoft.com/office/spreadsheetml/2009/9/main" objectType="CheckBox" fmlaLink="$V$158" lockText="1" noThreeD="1"/>
</file>

<file path=xl/ctrlProps/ctrlProp63.xml><?xml version="1.0" encoding="utf-8"?>
<formControlPr xmlns="http://schemas.microsoft.com/office/spreadsheetml/2009/9/main" objectType="CheckBox" fmlaLink="$V$30" lockText="1" noThreeD="1"/>
</file>

<file path=xl/ctrlProps/ctrlProp64.xml><?xml version="1.0" encoding="utf-8"?>
<formControlPr xmlns="http://schemas.microsoft.com/office/spreadsheetml/2009/9/main" objectType="CheckBox" fmlaLink="$V$31" lockText="1" noThreeD="1"/>
</file>

<file path=xl/ctrlProps/ctrlProp65.xml><?xml version="1.0" encoding="utf-8"?>
<formControlPr xmlns="http://schemas.microsoft.com/office/spreadsheetml/2009/9/main" objectType="CheckBox" fmlaLink="$V$32"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V$37" lockText="1" noThreeD="1"/>
</file>

<file path=xl/ctrlProps/ctrlProp68.xml><?xml version="1.0" encoding="utf-8"?>
<formControlPr xmlns="http://schemas.microsoft.com/office/spreadsheetml/2009/9/main" objectType="CheckBox" fmlaLink="$V$38" lockText="1" noThreeD="1"/>
</file>

<file path=xl/ctrlProps/ctrlProp69.xml><?xml version="1.0" encoding="utf-8"?>
<formControlPr xmlns="http://schemas.microsoft.com/office/spreadsheetml/2009/9/main" objectType="CheckBox" fmlaLink="$V$39" lockText="1" noThreeD="1"/>
</file>

<file path=xl/ctrlProps/ctrlProp70.xml><?xml version="1.0" encoding="utf-8"?>
<formControlPr xmlns="http://schemas.microsoft.com/office/spreadsheetml/2009/9/main" objectType="CheckBox" fmlaLink="$V$40" lockText="1" noThreeD="1"/>
</file>

<file path=xl/ctrlProps/ctrlProp71.xml><?xml version="1.0" encoding="utf-8"?>
<formControlPr xmlns="http://schemas.microsoft.com/office/spreadsheetml/2009/9/main" objectType="CheckBox" fmlaLink="$V$43" lockText="1" noThreeD="1"/>
</file>

<file path=xl/ctrlProps/ctrlProp72.xml><?xml version="1.0" encoding="utf-8"?>
<formControlPr xmlns="http://schemas.microsoft.com/office/spreadsheetml/2009/9/main" objectType="CheckBox" fmlaLink="$V$44" lockText="1" noThreeD="1"/>
</file>

<file path=xl/ctrlProps/ctrlProp73.xml><?xml version="1.0" encoding="utf-8"?>
<formControlPr xmlns="http://schemas.microsoft.com/office/spreadsheetml/2009/9/main" objectType="CheckBox" fmlaLink="$V$45" lockText="1" noThreeD="1"/>
</file>

<file path=xl/ctrlProps/ctrlProp74.xml><?xml version="1.0" encoding="utf-8"?>
<formControlPr xmlns="http://schemas.microsoft.com/office/spreadsheetml/2009/9/main" objectType="CheckBox" fmlaLink="$V$46" lockText="1" noThreeD="1"/>
</file>

<file path=xl/ctrlProps/ctrlProp75.xml><?xml version="1.0" encoding="utf-8"?>
<formControlPr xmlns="http://schemas.microsoft.com/office/spreadsheetml/2009/9/main" objectType="CheckBox" fmlaLink="$V$49" lockText="1" noThreeD="1"/>
</file>

<file path=xl/ctrlProps/ctrlProp76.xml><?xml version="1.0" encoding="utf-8"?>
<formControlPr xmlns="http://schemas.microsoft.com/office/spreadsheetml/2009/9/main" objectType="CheckBox" fmlaLink="$V$51" lockText="1" noThreeD="1"/>
</file>

<file path=xl/ctrlProps/ctrlProp77.xml><?xml version="1.0" encoding="utf-8"?>
<formControlPr xmlns="http://schemas.microsoft.com/office/spreadsheetml/2009/9/main" objectType="CheckBox" fmlaLink="$V$52" lockText="1" noThreeD="1"/>
</file>

<file path=xl/ctrlProps/ctrlProp78.xml><?xml version="1.0" encoding="utf-8"?>
<formControlPr xmlns="http://schemas.microsoft.com/office/spreadsheetml/2009/9/main" objectType="CheckBox" fmlaLink="$V$54" lockText="1" noThreeD="1"/>
</file>

<file path=xl/ctrlProps/ctrlProp79.xml><?xml version="1.0" encoding="utf-8"?>
<formControlPr xmlns="http://schemas.microsoft.com/office/spreadsheetml/2009/9/main" objectType="CheckBox" fmlaLink="$V$58" lockText="1" noThreeD="1"/>
</file>

<file path=xl/ctrlProps/ctrlProp80.xml><?xml version="1.0" encoding="utf-8"?>
<formControlPr xmlns="http://schemas.microsoft.com/office/spreadsheetml/2009/9/main" objectType="CheckBox" fmlaLink="$V$59" lockText="1" noThreeD="1"/>
</file>

<file path=xl/ctrlProps/ctrlProp81.xml><?xml version="1.0" encoding="utf-8"?>
<formControlPr xmlns="http://schemas.microsoft.com/office/spreadsheetml/2009/9/main" objectType="CheckBox" fmlaLink="$V$60" lockText="1" noThreeD="1"/>
</file>

<file path=xl/ctrlProps/ctrlProp82.xml><?xml version="1.0" encoding="utf-8"?>
<formControlPr xmlns="http://schemas.microsoft.com/office/spreadsheetml/2009/9/main" objectType="CheckBox" fmlaLink="$V$64"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V$66" lockText="1" noThreeD="1"/>
</file>

<file path=xl/ctrlProps/ctrlProp85.xml><?xml version="1.0" encoding="utf-8"?>
<formControlPr xmlns="http://schemas.microsoft.com/office/spreadsheetml/2009/9/main" objectType="CheckBox" fmlaLink="$V$69" lockText="1" noThreeD="1"/>
</file>

<file path=xl/ctrlProps/ctrlProp86.xml><?xml version="1.0" encoding="utf-8"?>
<formControlPr xmlns="http://schemas.microsoft.com/office/spreadsheetml/2009/9/main" objectType="CheckBox" fmlaLink="$V$70" lockText="1" noThreeD="1"/>
</file>

<file path=xl/ctrlProps/ctrlProp87.xml><?xml version="1.0" encoding="utf-8"?>
<formControlPr xmlns="http://schemas.microsoft.com/office/spreadsheetml/2009/9/main" objectType="CheckBox" fmlaLink="$V$71" lockText="1" noThreeD="1"/>
</file>

<file path=xl/ctrlProps/ctrlProp88.xml><?xml version="1.0" encoding="utf-8"?>
<formControlPr xmlns="http://schemas.microsoft.com/office/spreadsheetml/2009/9/main" objectType="CheckBox" fmlaLink="$V$76" lockText="1" noThreeD="1"/>
</file>

<file path=xl/ctrlProps/ctrlProp89.xml><?xml version="1.0" encoding="utf-8"?>
<formControlPr xmlns="http://schemas.microsoft.com/office/spreadsheetml/2009/9/main" objectType="CheckBox" fmlaLink="$V$78" lockText="1" noThreeD="1"/>
</file>

<file path=xl/ctrlProps/ctrlProp90.xml><?xml version="1.0" encoding="utf-8"?>
<formControlPr xmlns="http://schemas.microsoft.com/office/spreadsheetml/2009/9/main" objectType="CheckBox" fmlaLink="$V$81" lockText="1" noThreeD="1"/>
</file>

<file path=xl/ctrlProps/ctrlProp91.xml><?xml version="1.0" encoding="utf-8"?>
<formControlPr xmlns="http://schemas.microsoft.com/office/spreadsheetml/2009/9/main" objectType="CheckBox" fmlaLink="$V$82" lockText="1" noThreeD="1"/>
</file>

<file path=xl/ctrlProps/ctrlProp92.xml><?xml version="1.0" encoding="utf-8"?>
<formControlPr xmlns="http://schemas.microsoft.com/office/spreadsheetml/2009/9/main" objectType="CheckBox" fmlaLink="$V$83" lockText="1" noThreeD="1"/>
</file>

<file path=xl/ctrlProps/ctrlProp93.xml><?xml version="1.0" encoding="utf-8"?>
<formControlPr xmlns="http://schemas.microsoft.com/office/spreadsheetml/2009/9/main" objectType="CheckBox" fmlaLink="$V$85" lockText="1" noThreeD="1"/>
</file>

<file path=xl/ctrlProps/ctrlProp94.xml><?xml version="1.0" encoding="utf-8"?>
<formControlPr xmlns="http://schemas.microsoft.com/office/spreadsheetml/2009/9/main" objectType="CheckBox" fmlaLink="$V$87" lockText="1" noThreeD="1"/>
</file>

<file path=xl/ctrlProps/ctrlProp95.xml><?xml version="1.0" encoding="utf-8"?>
<formControlPr xmlns="http://schemas.microsoft.com/office/spreadsheetml/2009/9/main" objectType="CheckBox" fmlaLink="$V$89" lockText="1" noThreeD="1"/>
</file>

<file path=xl/ctrlProps/ctrlProp96.xml><?xml version="1.0" encoding="utf-8"?>
<formControlPr xmlns="http://schemas.microsoft.com/office/spreadsheetml/2009/9/main" objectType="CheckBox" fmlaLink="$V$90" lockText="1" noThreeD="1"/>
</file>

<file path=xl/ctrlProps/ctrlProp97.xml><?xml version="1.0" encoding="utf-8"?>
<formControlPr xmlns="http://schemas.microsoft.com/office/spreadsheetml/2009/9/main" objectType="CheckBox" fmlaLink="$V$74" lockText="1" noThreeD="1"/>
</file>

<file path=xl/ctrlProps/ctrlProp98.xml><?xml version="1.0" encoding="utf-8"?>
<formControlPr xmlns="http://schemas.microsoft.com/office/spreadsheetml/2009/9/main" objectType="CheckBox" fmlaLink="$V$94" lockText="1" noThreeD="1"/>
</file>

<file path=xl/ctrlProps/ctrlProp99.xml><?xml version="1.0" encoding="utf-8"?>
<formControlPr xmlns="http://schemas.microsoft.com/office/spreadsheetml/2009/9/main" objectType="CheckBox" fmlaLink="$V$95" lockText="1" noThreeD="1"/>
</file>

<file path=xl/ctrlProps/ctrlProp100.xml><?xml version="1.0" encoding="utf-8"?>
<formControlPr xmlns="http://schemas.microsoft.com/office/spreadsheetml/2009/9/main" objectType="CheckBox" fmlaLink="$V$97" lockText="1" noThreeD="1"/>
</file>

<file path=xl/ctrlProps/ctrlProp101.xml><?xml version="1.0" encoding="utf-8"?>
<formControlPr xmlns="http://schemas.microsoft.com/office/spreadsheetml/2009/9/main" objectType="CheckBox" fmlaLink="$V$98" lockText="1" noThreeD="1"/>
</file>

<file path=xl/ctrlProps/ctrlProp102.xml><?xml version="1.0" encoding="utf-8"?>
<formControlPr xmlns="http://schemas.microsoft.com/office/spreadsheetml/2009/9/main" objectType="CheckBox" fmlaLink="$V$101" lockText="1" noThreeD="1"/>
</file>

<file path=xl/ctrlProps/ctrlProp103.xml><?xml version="1.0" encoding="utf-8"?>
<formControlPr xmlns="http://schemas.microsoft.com/office/spreadsheetml/2009/9/main" objectType="CheckBox" fmlaLink="$V$104" lockText="1" noThreeD="1"/>
</file>

<file path=xl/ctrlProps/ctrlProp104.xml><?xml version="1.0" encoding="utf-8"?>
<formControlPr xmlns="http://schemas.microsoft.com/office/spreadsheetml/2009/9/main" objectType="CheckBox" fmlaLink="$V$106" lockText="1" noThreeD="1"/>
</file>

<file path=xl/ctrlProps/ctrlProp105.xml><?xml version="1.0" encoding="utf-8"?>
<formControlPr xmlns="http://schemas.microsoft.com/office/spreadsheetml/2009/9/main" objectType="CheckBox" fmlaLink="$V$112" lockText="1" noThreeD="1"/>
</file>

<file path=xl/ctrlProps/ctrlProp106.xml><?xml version="1.0" encoding="utf-8"?>
<formControlPr xmlns="http://schemas.microsoft.com/office/spreadsheetml/2009/9/main" objectType="CheckBox" fmlaLink="$V$115" lockText="1" noThreeD="1"/>
</file>

<file path=xl/ctrlProps/ctrlProp107.xml><?xml version="1.0" encoding="utf-8"?>
<formControlPr xmlns="http://schemas.microsoft.com/office/spreadsheetml/2009/9/main" objectType="CheckBox" fmlaLink="$V$116" lockText="1" noThreeD="1"/>
</file>

<file path=xl/ctrlProps/ctrlProp108.xml><?xml version="1.0" encoding="utf-8"?>
<formControlPr xmlns="http://schemas.microsoft.com/office/spreadsheetml/2009/9/main" objectType="CheckBox" fmlaLink="$V$117" lockText="1" noThreeD="1"/>
</file>

<file path=xl/ctrlProps/ctrlProp109.xml><?xml version="1.0" encoding="utf-8"?>
<formControlPr xmlns="http://schemas.microsoft.com/office/spreadsheetml/2009/9/main" objectType="CheckBox" fmlaLink="$V$118" lockText="1" noThreeD="1"/>
</file>

<file path=xl/ctrlProps/ctrlProp110.xml><?xml version="1.0" encoding="utf-8"?>
<formControlPr xmlns="http://schemas.microsoft.com/office/spreadsheetml/2009/9/main" objectType="CheckBox" fmlaLink="$V$119" lockText="1" noThreeD="1"/>
</file>

<file path=xl/ctrlProps/ctrlProp111.xml><?xml version="1.0" encoding="utf-8"?>
<formControlPr xmlns="http://schemas.microsoft.com/office/spreadsheetml/2009/9/main" objectType="CheckBox" fmlaLink="$V$120" lockText="1" noThreeD="1"/>
</file>

<file path=xl/ctrlProps/ctrlProp112.xml><?xml version="1.0" encoding="utf-8"?>
<formControlPr xmlns="http://schemas.microsoft.com/office/spreadsheetml/2009/9/main" objectType="CheckBox" fmlaLink="$V$121" lockText="1" noThreeD="1"/>
</file>

<file path=xl/ctrlProps/ctrlProp113.xml><?xml version="1.0" encoding="utf-8"?>
<formControlPr xmlns="http://schemas.microsoft.com/office/spreadsheetml/2009/9/main" objectType="CheckBox" fmlaLink="$V$127" lockText="1" noThreeD="1"/>
</file>

<file path=xl/ctrlProps/ctrlProp114.xml><?xml version="1.0" encoding="utf-8"?>
<formControlPr xmlns="http://schemas.microsoft.com/office/spreadsheetml/2009/9/main" objectType="CheckBox" fmlaLink="$V$136" lockText="1" noThreeD="1"/>
</file>

<file path=xl/ctrlProps/ctrlProp115.xml><?xml version="1.0" encoding="utf-8"?>
<formControlPr xmlns="http://schemas.microsoft.com/office/spreadsheetml/2009/9/main" objectType="CheckBox" fmlaLink="$V$137" lockText="1" noThreeD="1"/>
</file>

<file path=xl/ctrlProps/ctrlProp116.xml><?xml version="1.0" encoding="utf-8"?>
<formControlPr xmlns="http://schemas.microsoft.com/office/spreadsheetml/2009/9/main" objectType="CheckBox" fmlaLink="$V$8" lockText="1" noThreeD="1"/>
</file>

<file path=xl/ctrlProps/ctrlProp117.xml><?xml version="1.0" encoding="utf-8"?>
<formControlPr xmlns="http://schemas.microsoft.com/office/spreadsheetml/2009/9/main" objectType="CheckBox" fmlaLink="$V$9" lockText="1" noThreeD="1"/>
</file>

<file path=xl/ctrlProps/ctrlProp118.xml><?xml version="1.0" encoding="utf-8"?>
<formControlPr xmlns="http://schemas.microsoft.com/office/spreadsheetml/2009/9/main" objectType="CheckBox" fmlaLink="$V$10"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V$23" lockText="1" noThreeD="1"/>
</file>

<file path=xl/ctrlProps/ctrlProp121.xml><?xml version="1.0" encoding="utf-8"?>
<formControlPr xmlns="http://schemas.microsoft.com/office/spreadsheetml/2009/9/main" objectType="CheckBox" fmlaLink="$V$24" lockText="1" noThreeD="1"/>
</file>

<file path=xl/ctrlProps/ctrlProp122.xml><?xml version="1.0" encoding="utf-8"?>
<formControlPr xmlns="http://schemas.microsoft.com/office/spreadsheetml/2009/9/main" objectType="CheckBox" fmlaLink="$V$25" lockText="1" noThreeD="1"/>
</file>

<file path=xl/ctrlProps/ctrlProp123.xml><?xml version="1.0" encoding="utf-8"?>
<formControlPr xmlns="http://schemas.microsoft.com/office/spreadsheetml/2009/9/main" objectType="CheckBox" fmlaLink="$V$26" lockText="1" noThreeD="1"/>
</file>

<file path=xl/ctrlProps/ctrlProp124.xml><?xml version="1.0" encoding="utf-8"?>
<formControlPr xmlns="http://schemas.microsoft.com/office/spreadsheetml/2009/9/main" objectType="CheckBox" fmlaLink="$V$38" lockText="1" noThreeD="1"/>
</file>

<file path=xl/ctrlProps/ctrlProp125.xml><?xml version="1.0" encoding="utf-8"?>
<formControlPr xmlns="http://schemas.microsoft.com/office/spreadsheetml/2009/9/main" objectType="CheckBox" fmlaLink="$V$39" lockText="1" noThreeD="1"/>
</file>

<file path=xl/ctrlProps/ctrlProp126.xml><?xml version="1.0" encoding="utf-8"?>
<formControlPr xmlns="http://schemas.microsoft.com/office/spreadsheetml/2009/9/main" objectType="CheckBox" fmlaLink="$V$40" lockText="1" noThreeD="1"/>
</file>

<file path=xl/ctrlProps/ctrlProp127.xml><?xml version="1.0" encoding="utf-8"?>
<formControlPr xmlns="http://schemas.microsoft.com/office/spreadsheetml/2009/9/main" objectType="CheckBox" fmlaLink="$V$41" lockText="1" noThreeD="1"/>
</file>

<file path=xl/ctrlProps/ctrlProp128.xml><?xml version="1.0" encoding="utf-8"?>
<formControlPr xmlns="http://schemas.microsoft.com/office/spreadsheetml/2009/9/main" objectType="CheckBox" fmlaLink="$V$53" lockText="1" noThreeD="1"/>
</file>

<file path=xl/ctrlProps/ctrlProp129.xml><?xml version="1.0" encoding="utf-8"?>
<formControlPr xmlns="http://schemas.microsoft.com/office/spreadsheetml/2009/9/main" objectType="CheckBox" fmlaLink="$V$55" lockText="1" noThreeD="1"/>
</file>

<file path=xl/ctrlProps/ctrlProp130.xml><?xml version="1.0" encoding="utf-8"?>
<formControlPr xmlns="http://schemas.microsoft.com/office/spreadsheetml/2009/9/main" objectType="CheckBox" fmlaLink="$V$56" lockText="1" noThreeD="1"/>
</file>

<file path=xl/ctrlProps/ctrlProp131.xml><?xml version="1.0" encoding="utf-8"?>
<formControlPr xmlns="http://schemas.microsoft.com/office/spreadsheetml/2009/9/main" objectType="CheckBox" fmlaLink="$V$67" lockText="1" noThreeD="1"/>
</file>

<file path=xl/ctrlProps/ctrlProp132.xml><?xml version="1.0" encoding="utf-8"?>
<formControlPr xmlns="http://schemas.microsoft.com/office/spreadsheetml/2009/9/main" objectType="CheckBox" fmlaLink="$V$80" lockText="1" noThreeD="1"/>
</file>

<file path=xl/ctrlProps/ctrlProp133.xml><?xml version="1.0" encoding="utf-8"?>
<formControlPr xmlns="http://schemas.microsoft.com/office/spreadsheetml/2009/9/main" objectType="CheckBox" fmlaLink="$V$81" lockText="1" noThreeD="1"/>
</file>

<file path=xl/ctrlProps/ctrlProp134.xml><?xml version="1.0" encoding="utf-8"?>
<formControlPr xmlns="http://schemas.microsoft.com/office/spreadsheetml/2009/9/main" objectType="CheckBox" fmlaLink="$V$82" lockText="1" noThreeD="1"/>
</file>

<file path=xl/ctrlProps/ctrlProp135.xml><?xml version="1.0" encoding="utf-8"?>
<formControlPr xmlns="http://schemas.microsoft.com/office/spreadsheetml/2009/9/main" objectType="CheckBox" fmlaLink="$V$94" lockText="1" noThreeD="1"/>
</file>

<file path=xl/ctrlProps/ctrlProp136.xml><?xml version="1.0" encoding="utf-8"?>
<formControlPr xmlns="http://schemas.microsoft.com/office/spreadsheetml/2009/9/main" objectType="CheckBox" fmlaLink="$V$104" lockText="1" noThreeD="1"/>
</file>

<file path=xl/ctrlProps/ctrlProp137.xml><?xml version="1.0" encoding="utf-8"?>
<formControlPr xmlns="http://schemas.microsoft.com/office/spreadsheetml/2009/9/main" objectType="CheckBox" fmlaLink="$V$105" lockText="1" noThreeD="1"/>
</file>

<file path=xl/ctrlProps/ctrlProp138.xml><?xml version="1.0" encoding="utf-8"?>
<formControlPr xmlns="http://schemas.microsoft.com/office/spreadsheetml/2009/9/main" objectType="CheckBox" fmlaLink="$V$106" lockText="1" noThreeD="1"/>
</file>

<file path=xl/ctrlProps/ctrlProp139.xml><?xml version="1.0" encoding="utf-8"?>
<formControlPr xmlns="http://schemas.microsoft.com/office/spreadsheetml/2009/9/main" objectType="CheckBox" fmlaLink="$V$127" lockText="1" noThreeD="1"/>
</file>

<file path=xl/ctrlProps/ctrlProp140.xml><?xml version="1.0" encoding="utf-8"?>
<formControlPr xmlns="http://schemas.microsoft.com/office/spreadsheetml/2009/9/main" objectType="CheckBox" fmlaLink="$V$129" lockText="1" noThreeD="1"/>
</file>

<file path=xl/ctrlProps/ctrlProp141.xml><?xml version="1.0" encoding="utf-8"?>
<formControlPr xmlns="http://schemas.microsoft.com/office/spreadsheetml/2009/9/main" objectType="CheckBox" fmlaLink="$V$141" lockText="1" noThreeD="1"/>
</file>

<file path=xl/ctrlProps/ctrlProp142.xml><?xml version="1.0" encoding="utf-8"?>
<formControlPr xmlns="http://schemas.microsoft.com/office/spreadsheetml/2009/9/main" objectType="CheckBox" fmlaLink="$V$142" lockText="1" noThreeD="1"/>
</file>

<file path=xl/ctrlProps/ctrlProp143.xml><?xml version="1.0" encoding="utf-8"?>
<formControlPr xmlns="http://schemas.microsoft.com/office/spreadsheetml/2009/9/main" objectType="CheckBox" fmlaLink="$V$143" lockText="1" noThreeD="1"/>
</file>

<file path=xl/ctrlProps/ctrlProp144.xml><?xml version="1.0" encoding="utf-8"?>
<formControlPr xmlns="http://schemas.microsoft.com/office/spreadsheetml/2009/9/main" objectType="CheckBox" fmlaLink="$V$145" lockText="1" noThreeD="1"/>
</file>

<file path=xl/ctrlProps/ctrlProp145.xml><?xml version="1.0" encoding="utf-8"?>
<formControlPr xmlns="http://schemas.microsoft.com/office/spreadsheetml/2009/9/main" objectType="CheckBox" fmlaLink="$V$147" lockText="1" noThreeD="1"/>
</file>

<file path=xl/ctrlProps/ctrlProp146.xml><?xml version="1.0" encoding="utf-8"?>
<formControlPr xmlns="http://schemas.microsoft.com/office/spreadsheetml/2009/9/main" objectType="CheckBox" fmlaLink="$V$149" lockText="1" noThreeD="1"/>
</file>

<file path=xl/ctrlProps/ctrlProp147.xml><?xml version="1.0" encoding="utf-8"?>
<formControlPr xmlns="http://schemas.microsoft.com/office/spreadsheetml/2009/9/main" objectType="CheckBox" fmlaLink="$V$150" lockText="1" noThreeD="1"/>
</file>

<file path=xl/ctrlProps/ctrlProp148.xml><?xml version="1.0" encoding="utf-8"?>
<formControlPr xmlns="http://schemas.microsoft.com/office/spreadsheetml/2009/9/main" objectType="CheckBox" fmlaLink="$V$118" lockText="1" noThreeD="1"/>
</file>

<file path=xl/ctrlProps/ctrlProp149.xml><?xml version="1.0" encoding="utf-8"?>
<formControlPr xmlns="http://schemas.microsoft.com/office/spreadsheetml/2009/9/main" objectType="CheckBox" fmlaLink="$V$163" lockText="1" noThreeD="1"/>
</file>

<file path=xl/ctrlProps/ctrlProp150.xml><?xml version="1.0" encoding="utf-8"?>
<formControlPr xmlns="http://schemas.microsoft.com/office/spreadsheetml/2009/9/main" objectType="CheckBox" fmlaLink="$V$164" lockText="1" noThreeD="1"/>
</file>

<file path=xl/ctrlProps/ctrlProp151.xml><?xml version="1.0" encoding="utf-8"?>
<formControlPr xmlns="http://schemas.microsoft.com/office/spreadsheetml/2009/9/main" objectType="CheckBox" fmlaLink="$V$165" lockText="1" noThreeD="1"/>
</file>

<file path=xl/ctrlProps/ctrlProp152.xml><?xml version="1.0" encoding="utf-8"?>
<formControlPr xmlns="http://schemas.microsoft.com/office/spreadsheetml/2009/9/main" objectType="CheckBox" fmlaLink="$V$166" lockText="1" noThreeD="1"/>
</file>

<file path=xl/ctrlProps/ctrlProp153.xml><?xml version="1.0" encoding="utf-8"?>
<formControlPr xmlns="http://schemas.microsoft.com/office/spreadsheetml/2009/9/main" objectType="CheckBox" fmlaLink="$V$169" lockText="1" noThreeD="1"/>
</file>

<file path=xl/ctrlProps/ctrlProp154.xml><?xml version="1.0" encoding="utf-8"?>
<formControlPr xmlns="http://schemas.microsoft.com/office/spreadsheetml/2009/9/main" objectType="CheckBox" fmlaLink="$V$178" lockText="1" noThreeD="1"/>
</file>

<file path=xl/ctrlProps/ctrlProp155.xml><?xml version="1.0" encoding="utf-8"?>
<formControlPr xmlns="http://schemas.microsoft.com/office/spreadsheetml/2009/9/main" objectType="CheckBox" fmlaLink="$V$180" lockText="1" noThreeD="1"/>
</file>

<file path=xl/ctrlProps/ctrlProp156.xml><?xml version="1.0" encoding="utf-8"?>
<formControlPr xmlns="http://schemas.microsoft.com/office/spreadsheetml/2009/9/main" objectType="CheckBox" fmlaLink="$V$183" lockText="1" noThreeD="1"/>
</file>

<file path=xl/ctrlProps/ctrlProp157.xml><?xml version="1.0" encoding="utf-8"?>
<formControlPr xmlns="http://schemas.microsoft.com/office/spreadsheetml/2009/9/main" objectType="CheckBox" fmlaLink="$V$184" lockText="1" noThreeD="1"/>
</file>

<file path=xl/ctrlProps/ctrlProp158.xml><?xml version="1.0" encoding="utf-8"?>
<formControlPr xmlns="http://schemas.microsoft.com/office/spreadsheetml/2009/9/main" objectType="CheckBox" fmlaLink="$V$185" lockText="1" noThreeD="1"/>
</file>

<file path=xl/ctrlProps/ctrlProp159.xml><?xml version="1.0" encoding="utf-8"?>
<formControlPr xmlns="http://schemas.microsoft.com/office/spreadsheetml/2009/9/main" objectType="CheckBox" fmlaLink="$V$186" lockText="1" noThreeD="1"/>
</file>

<file path=xl/ctrlProps/ctrlProp160.xml><?xml version="1.0" encoding="utf-8"?>
<formControlPr xmlns="http://schemas.microsoft.com/office/spreadsheetml/2009/9/main" objectType="CheckBox" fmlaLink="$V$187" lockText="1" noThreeD="1"/>
</file>

<file path=xl/ctrlProps/ctrlProp161.xml><?xml version="1.0" encoding="utf-8"?>
<formControlPr xmlns="http://schemas.microsoft.com/office/spreadsheetml/2009/9/main" objectType="CheckBox" fmlaLink="$V$188" lockText="1" noThreeD="1"/>
</file>

<file path=xl/ctrlProps/ctrlProp162.xml><?xml version="1.0" encoding="utf-8"?>
<formControlPr xmlns="http://schemas.microsoft.com/office/spreadsheetml/2009/9/main" objectType="CheckBox" fmlaLink="$V$216" lockText="1" noThreeD="1"/>
</file>

<file path=xl/ctrlProps/ctrlProp163.xml><?xml version="1.0" encoding="utf-8"?>
<formControlPr xmlns="http://schemas.microsoft.com/office/spreadsheetml/2009/9/main" objectType="CheckBox" fmlaLink="$V$217" lockText="1" noThreeD="1"/>
</file>

<file path=xl/ctrlProps/ctrlProp164.xml><?xml version="1.0" encoding="utf-8"?>
<formControlPr xmlns="http://schemas.microsoft.com/office/spreadsheetml/2009/9/main" objectType="CheckBox" fmlaLink="$V$94"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V$82"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56</xdr:row>
      <xdr:rowOff>171449</xdr:rowOff>
    </xdr:from>
    <xdr:ext cx="5915025" cy="16359188"/>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10587037"/>
          <a:ext cx="5915025" cy="16359188"/>
        </a:xfrm>
        <a:prstGeom prst="rect">
          <a:avLst/>
        </a:prstGeom>
        <a:solidFill>
          <a:sysClr val="window" lastClr="FFFFFF">
            <a:lumMod val="95000"/>
          </a:sysClr>
        </a:solidFill>
        <a:ln>
          <a:noFill/>
        </a:ln>
        <a:effectLst/>
      </xdr:spPr>
      <xdr:txBody>
        <a:bodyPr vertOverflow="clip" horzOverflow="clip" wrap="square" rtlCol="0" anchor="t">
          <a:noAutofit/>
        </a:bodyPr>
        <a:lstStyle/>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TDHCA WAP Air Infiltration and Duct Sealing Target Policy</a:t>
          </a:r>
          <a:endParaRPr kumimoji="0" lang="en-US" sz="18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US" sz="105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6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General Guidance for Air Infiltration &amp; Duct Sealing</a:t>
          </a:r>
          <a:endParaRPr kumimoji="0" lang="en-US" sz="16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Subrecipients are required to make a reasonable attempt to achieve both air infiltration and duct sealing targets (if applicable).    TDHCA recognizes that at times the calculated targets can be aggressive due to construction variances and access issues and targets may not be achievable in all weatherized units.   For this reason, TDHCA has established a clear written policy for how missed targets will be addressed during the final inspection and monitoring process.</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6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Air Infiltration Guidance</a:t>
          </a:r>
          <a:endParaRPr kumimoji="0" lang="en-US" sz="16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General</a:t>
          </a:r>
          <a:endPar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75% of all completed units are required to MEET/EXCEED </a:t>
          </a:r>
          <a:r>
            <a:rPr kumimoji="0" lang="en-US" sz="14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or</a:t>
          </a: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be within a 10% variance of air infiltration targets, i.e. 1,000 CFM target = 1,100 CFM variance.  </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Note - </a:t>
          </a: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At any time the Subrecipient fails to meet the 75% guidance as described above they will be considered out of compliance and must contact their TDHCA assigned WAP trainer for further guidance.   Failure to not meet the 75% requirement and have documented contact with your TDHCA assigned WAP trainer could result in compliance related issues.</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Individual Unit </a:t>
          </a:r>
          <a:endPar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 order for a unit to successfully pass final inspection, individual unit(s) must:</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Meet or exceed the calculated air infiltration targets.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No additional documentation or information required</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Must be within 10% of the calculated target.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air infiltration targets</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Did not meet air infiltration targets.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Total completed units are within the 75% requirement.</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Ensure all major and significant air leakage areas are addressed.</a:t>
          </a:r>
        </a:p>
        <a:p>
          <a:pPr marL="1143000" marR="0" lvl="2" indent="-228600" algn="just" defTabSz="914400" eaLnBrk="1" fontAlgn="auto" latinLnBrk="0" hangingPunct="1">
            <a:lnSpc>
              <a:spcPct val="107000"/>
            </a:lnSpc>
            <a:spcBef>
              <a:spcPts val="0"/>
            </a:spcBef>
            <a:spcAft>
              <a:spcPts val="0"/>
            </a:spcAft>
            <a:buClrTx/>
            <a:buSzTx/>
            <a:buFont typeface="Wingdings" panose="05000000000000000000" pitchFamily="2" charset="2"/>
            <a:buChar char=""/>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Requires clearly documented Zonal Pressure readings.</a:t>
          </a:r>
        </a:p>
        <a:p>
          <a:pPr marL="742950" marR="0" lvl="1" indent="-285750" algn="just" defTabSz="914400" eaLnBrk="1" fontAlgn="auto" latinLnBrk="0" hangingPunct="1">
            <a:lnSpc>
              <a:spcPct val="107000"/>
            </a:lnSpc>
            <a:spcBef>
              <a:spcPts val="0"/>
            </a:spcBef>
            <a:spcAft>
              <a:spcPts val="80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air infiltration targets.</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6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Duct Sealing Guidance</a:t>
          </a:r>
          <a:endParaRPr kumimoji="0" lang="en-US" sz="16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General</a:t>
          </a:r>
          <a:endPar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75% of all completed units are required to MEET/EXCEED </a:t>
          </a:r>
          <a:r>
            <a:rPr kumimoji="0" lang="en-US" sz="14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or</a:t>
          </a: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be within a 10% variance of duct sealing leakage to outside targets, i.e. 100 CFM target = 110 CFM variance.  </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Note - </a:t>
          </a: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At any time the Subrecipient fails to meet the 75% guidance as described above they will be considered out of compliance and must contact their TDHCA assigned WAP trainer for further guidance.   Failure to not meet the 75% requirement and have documented contact with your TDHCA assigned WAP trainer could result in compliance related issues.</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Individual Unit </a:t>
          </a:r>
          <a:endPar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 order for a unit to successfully pass final inspection, individual unit(s) must:</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Meet or exceed the calculated duct sealing targets and have a pressure pan reading of 1 Pa or less per duct.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No additional documentation or information required.</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Must be within 10% of the calculated target and have a pressure pan reading of 1 Pa or less per duct.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duct sealing targets.</a:t>
          </a:r>
        </a:p>
        <a:p>
          <a:pPr marL="342900" marR="0" lvl="0" indent="-342900" algn="just" defTabSz="914400" eaLnBrk="1" fontAlgn="auto" latinLnBrk="0" hangingPunct="1">
            <a:lnSpc>
              <a:spcPct val="107000"/>
            </a:lnSpc>
            <a:spcBef>
              <a:spcPts val="0"/>
            </a:spcBef>
            <a:spcAft>
              <a:spcPts val="0"/>
            </a:spcAft>
            <a:buClrTx/>
            <a:buSzTx/>
            <a:buFont typeface="+mj-lt"/>
            <a:buAutoNum type="arabicPeriod"/>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Did not meet duct sealing targets.  </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Total completed units are within the 75% requirement.</a:t>
          </a:r>
        </a:p>
        <a:p>
          <a:pPr marL="742950" marR="0" lvl="1" indent="-285750" algn="just" defTabSz="914400" eaLnBrk="1" fontAlgn="auto" latinLnBrk="0" hangingPunct="1">
            <a:lnSpc>
              <a:spcPct val="107000"/>
            </a:lnSpc>
            <a:spcBef>
              <a:spcPts val="0"/>
            </a:spcBef>
            <a:spcAft>
              <a:spcPts val="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Ensure all major and significant duct leakage areas are addressed.</a:t>
          </a:r>
        </a:p>
        <a:p>
          <a:pPr marL="1143000" marR="0" lvl="2" indent="-228600" algn="just" defTabSz="914400" eaLnBrk="1" fontAlgn="auto" latinLnBrk="0" hangingPunct="1">
            <a:lnSpc>
              <a:spcPct val="107000"/>
            </a:lnSpc>
            <a:spcBef>
              <a:spcPts val="0"/>
            </a:spcBef>
            <a:spcAft>
              <a:spcPts val="0"/>
            </a:spcAft>
            <a:buClrTx/>
            <a:buSzTx/>
            <a:buFont typeface="Wingdings" panose="05000000000000000000" pitchFamily="2" charset="2"/>
            <a:buChar char=""/>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Requires clearly documented Pressure Pan Readings for each duct.</a:t>
          </a:r>
        </a:p>
        <a:p>
          <a:pPr marL="742950" marR="0" lvl="1" indent="-285750" algn="just" defTabSz="914400" eaLnBrk="1" fontAlgn="auto" latinLnBrk="0" hangingPunct="1">
            <a:lnSpc>
              <a:spcPct val="107000"/>
            </a:lnSpc>
            <a:spcBef>
              <a:spcPts val="0"/>
            </a:spcBef>
            <a:spcAft>
              <a:spcPts val="800"/>
            </a:spcAft>
            <a:buClrTx/>
            <a:buSzTx/>
            <a:buFont typeface="Courier New" panose="02070309020205020404" pitchFamily="49" charset="0"/>
            <a:buChar char="o"/>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Client file contain reasonable documentation verifying efforts to meet duct sealing targets.</a:t>
          </a:r>
        </a:p>
        <a:p>
          <a:pPr marL="0" marR="0" lvl="0" indent="0" algn="just" defTabSz="914400" eaLnBrk="1" fontAlgn="auto" latinLnBrk="0" hangingPunct="1">
            <a:lnSpc>
              <a:spcPct val="107000"/>
            </a:lnSpc>
            <a:spcBef>
              <a:spcPts val="0"/>
            </a:spcBef>
            <a:spcAft>
              <a:spcPts val="80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11852</xdr:colOff>
      <xdr:row>19</xdr:row>
      <xdr:rowOff>42333</xdr:rowOff>
    </xdr:from>
    <xdr:to>
      <xdr:col>19</xdr:col>
      <xdr:colOff>601133</xdr:colOff>
      <xdr:row>30</xdr:row>
      <xdr:rowOff>143934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936652" y="3661833"/>
          <a:ext cx="4246881" cy="2197101"/>
        </a:xfrm>
        <a:prstGeom prst="rect">
          <a:avLst/>
        </a:prstGeom>
        <a:solidFill>
          <a:srgbClr val="FFFF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Guidance to answering "No"</a:t>
          </a:r>
          <a:r>
            <a:rPr lang="en-US" sz="1100" b="1" u="sng" baseline="0"/>
            <a:t> or "Yes" </a:t>
          </a:r>
          <a:br>
            <a:rPr lang="en-US" sz="1100" baseline="0"/>
          </a:br>
          <a:br>
            <a:rPr lang="en-US" sz="1100" baseline="0"/>
          </a:br>
          <a:r>
            <a:rPr lang="en-US" sz="1100" b="1" u="sng" baseline="0"/>
            <a:t>No</a:t>
          </a:r>
          <a:r>
            <a:rPr lang="en-US" sz="1100" baseline="0"/>
            <a:t>= The home/unit will only have High Ventilation </a:t>
          </a:r>
          <a:r>
            <a:rPr lang="en-US" sz="1100" b="0" u="sng" baseline="0"/>
            <a:t>OR</a:t>
          </a:r>
          <a:r>
            <a:rPr lang="en-US" sz="1100" baseline="0"/>
            <a:t> will not have High &amp; Low Ventilation split 50/50 at completion.  </a:t>
          </a:r>
          <a:r>
            <a:rPr lang="en-US" sz="1100" b="1" i="1" baseline="0"/>
            <a:t>Will utilize 1/150 section to determine total ventilation needed for compliance </a:t>
          </a:r>
          <a:br>
            <a:rPr lang="en-US" sz="1100" b="1" baseline="0"/>
          </a:br>
          <a:br>
            <a:rPr lang="en-US" sz="1100" baseline="0"/>
          </a:br>
          <a:r>
            <a:rPr lang="en-US" sz="1100" b="1" u="sng" baseline="0">
              <a:solidFill>
                <a:schemeClr val="dk1"/>
              </a:solidFill>
              <a:effectLst/>
              <a:latin typeface="+mn-lt"/>
              <a:ea typeface="+mn-ea"/>
              <a:cs typeface="+mn-cs"/>
            </a:rPr>
            <a:t>Yes</a:t>
          </a:r>
          <a:r>
            <a:rPr lang="en-US" sz="1100" baseline="0">
              <a:solidFill>
                <a:schemeClr val="dk1"/>
              </a:solidFill>
              <a:effectLst/>
              <a:latin typeface="+mn-lt"/>
              <a:ea typeface="+mn-ea"/>
              <a:cs typeface="+mn-cs"/>
            </a:rPr>
            <a:t>=  The home/unit will have High &amp; Low Ventilation split 50/50 at completion.  </a:t>
          </a:r>
          <a:r>
            <a:rPr lang="en-US" sz="1100" b="1" i="1" baseline="0">
              <a:solidFill>
                <a:schemeClr val="dk1"/>
              </a:solidFill>
              <a:effectLst/>
              <a:latin typeface="+mn-lt"/>
              <a:ea typeface="+mn-ea"/>
              <a:cs typeface="+mn-cs"/>
            </a:rPr>
            <a:t>Will utilize 1/300 section to determine amount of High &amp; Low Ventilation needed for compliance </a:t>
          </a:r>
          <a:endParaRPr lang="en-US" sz="1100" b="1" i="1"/>
        </a:p>
      </xdr:txBody>
    </xdr:sp>
    <xdr:clientData/>
  </xdr:twoCellAnchor>
  <xdr:twoCellAnchor>
    <xdr:from>
      <xdr:col>9</xdr:col>
      <xdr:colOff>143936</xdr:colOff>
      <xdr:row>14</xdr:row>
      <xdr:rowOff>42333</xdr:rowOff>
    </xdr:from>
    <xdr:to>
      <xdr:col>12</xdr:col>
      <xdr:colOff>355601</xdr:colOff>
      <xdr:row>17</xdr:row>
      <xdr:rowOff>160867</xdr:rowOff>
    </xdr:to>
    <xdr:cxnSp macro="">
      <xdr:nvCxnSpPr>
        <xdr:cNvPr id="3" name="Straight Arrow Connector 3">
          <a:extLst>
            <a:ext uri="{FF2B5EF4-FFF2-40B4-BE49-F238E27FC236}">
              <a16:creationId xmlns:a16="http://schemas.microsoft.com/office/drawing/2014/main" id="{00000000-0008-0000-0300-000003000000}"/>
            </a:ext>
          </a:extLst>
        </xdr:cNvPr>
        <xdr:cNvCxnSpPr/>
      </xdr:nvCxnSpPr>
      <xdr:spPr>
        <a:xfrm rot="10800000" flipV="1">
          <a:off x="5630336" y="2709333"/>
          <a:ext cx="2040465" cy="690034"/>
        </a:xfrm>
        <a:prstGeom prst="bentConnector3">
          <a:avLst>
            <a:gd name="adj1" fmla="val 5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11006</xdr:colOff>
      <xdr:row>12</xdr:row>
      <xdr:rowOff>20320</xdr:rowOff>
    </xdr:from>
    <xdr:to>
      <xdr:col>19</xdr:col>
      <xdr:colOff>609599</xdr:colOff>
      <xdr:row>18</xdr:row>
      <xdr:rowOff>67733</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7935806" y="2306320"/>
          <a:ext cx="4256193" cy="119041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Total Existing Vent Area</a:t>
          </a:r>
          <a:r>
            <a:rPr lang="en-US" sz="1100" b="1" u="sng" baseline="0"/>
            <a:t> (High</a:t>
          </a:r>
          <a:r>
            <a:rPr lang="en-US" sz="1100" baseline="0"/>
            <a:t>)= Auto Calculation to show the home/unit(s) existing high ventilation, if applicable. </a:t>
          </a:r>
          <a:br>
            <a:rPr lang="en-US" sz="1100" baseline="0"/>
          </a:br>
          <a:br>
            <a:rPr lang="en-US" sz="1100" baseline="0"/>
          </a:br>
          <a:r>
            <a:rPr lang="en-US" sz="1100" b="1" u="sng" baseline="0"/>
            <a:t>Total Existing Vent Area (Low)= </a:t>
          </a:r>
          <a:r>
            <a:rPr lang="en-US" sz="1100" baseline="0"/>
            <a:t>Auto Calculation to show the home/unit(s) existing low ventilation, if applicable. </a:t>
          </a:r>
          <a:endParaRPr lang="en-US" sz="1100"/>
        </a:p>
      </xdr:txBody>
    </xdr:sp>
    <xdr:clientData/>
  </xdr:twoCellAnchor>
  <xdr:twoCellAnchor>
    <xdr:from>
      <xdr:col>9</xdr:col>
      <xdr:colOff>125307</xdr:colOff>
      <xdr:row>19</xdr:row>
      <xdr:rowOff>129540</xdr:rowOff>
    </xdr:from>
    <xdr:to>
      <xdr:col>12</xdr:col>
      <xdr:colOff>460587</xdr:colOff>
      <xdr:row>19</xdr:row>
      <xdr:rowOff>137160</xdr:rowOff>
    </xdr:to>
    <xdr:cxnSp macro="">
      <xdr:nvCxnSpPr>
        <xdr:cNvPr id="5" name="Straight Arrow Connector 4">
          <a:extLst>
            <a:ext uri="{FF2B5EF4-FFF2-40B4-BE49-F238E27FC236}">
              <a16:creationId xmlns:a16="http://schemas.microsoft.com/office/drawing/2014/main" id="{00000000-0008-0000-0300-000005000000}"/>
            </a:ext>
          </a:extLst>
        </xdr:cNvPr>
        <xdr:cNvCxnSpPr/>
      </xdr:nvCxnSpPr>
      <xdr:spPr>
        <a:xfrm flipH="1">
          <a:off x="5611707" y="3749040"/>
          <a:ext cx="2164080" cy="762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2116</xdr:colOff>
      <xdr:row>38</xdr:row>
      <xdr:rowOff>42333</xdr:rowOff>
    </xdr:from>
    <xdr:to>
      <xdr:col>19</xdr:col>
      <xdr:colOff>592666</xdr:colOff>
      <xdr:row>44</xdr:row>
      <xdr:rowOff>59267</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7926916" y="7281333"/>
          <a:ext cx="4248150" cy="1159934"/>
        </a:xfrm>
        <a:prstGeom prst="rect">
          <a:avLst/>
        </a:prstGeom>
        <a:solidFill>
          <a:srgbClr val="FFFF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Compliance answers</a:t>
          </a:r>
          <a:br>
            <a:rPr lang="en-US" sz="1100"/>
          </a:br>
          <a:br>
            <a:rPr lang="en-US" sz="1100"/>
          </a:br>
          <a:r>
            <a:rPr lang="en-US" sz="1100"/>
            <a:t>If any</a:t>
          </a:r>
          <a:r>
            <a:rPr lang="en-US" sz="1100" baseline="0"/>
            <a:t> of these numbers are </a:t>
          </a:r>
          <a:r>
            <a:rPr lang="en-US" sz="1100" b="1" u="sng" baseline="0"/>
            <a:t>"No" </a:t>
          </a:r>
          <a:r>
            <a:rPr lang="en-US" sz="1100" baseline="0"/>
            <a:t>the home/unit will need additional ventilation. </a:t>
          </a:r>
          <a:endParaRPr lang="en-US" sz="1100"/>
        </a:p>
      </xdr:txBody>
    </xdr:sp>
    <xdr:clientData/>
  </xdr:twoCellAnchor>
  <xdr:twoCellAnchor>
    <xdr:from>
      <xdr:col>9</xdr:col>
      <xdr:colOff>203200</xdr:colOff>
      <xdr:row>40</xdr:row>
      <xdr:rowOff>106680</xdr:rowOff>
    </xdr:from>
    <xdr:to>
      <xdr:col>12</xdr:col>
      <xdr:colOff>533400</xdr:colOff>
      <xdr:row>40</xdr:row>
      <xdr:rowOff>110067</xdr:rowOff>
    </xdr:to>
    <xdr:cxnSp macro="">
      <xdr:nvCxnSpPr>
        <xdr:cNvPr id="7" name="Straight Arrow Connector 6">
          <a:extLst>
            <a:ext uri="{FF2B5EF4-FFF2-40B4-BE49-F238E27FC236}">
              <a16:creationId xmlns:a16="http://schemas.microsoft.com/office/drawing/2014/main" id="{00000000-0008-0000-0300-000007000000}"/>
            </a:ext>
          </a:extLst>
        </xdr:cNvPr>
        <xdr:cNvCxnSpPr/>
      </xdr:nvCxnSpPr>
      <xdr:spPr>
        <a:xfrm flipH="1">
          <a:off x="5689600" y="7726680"/>
          <a:ext cx="2159000" cy="338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152401</xdr:colOff>
      <xdr:row>24</xdr:row>
      <xdr:rowOff>25401</xdr:rowOff>
    </xdr:from>
    <xdr:to>
      <xdr:col>12</xdr:col>
      <xdr:colOff>347136</xdr:colOff>
      <xdr:row>32</xdr:row>
      <xdr:rowOff>118535</xdr:rowOff>
    </xdr:to>
    <xdr:cxnSp macro="">
      <xdr:nvCxnSpPr>
        <xdr:cNvPr id="8" name="Elbow Connector 7">
          <a:extLst>
            <a:ext uri="{FF2B5EF4-FFF2-40B4-BE49-F238E27FC236}">
              <a16:creationId xmlns:a16="http://schemas.microsoft.com/office/drawing/2014/main" id="{00000000-0008-0000-0300-000008000000}"/>
            </a:ext>
          </a:extLst>
        </xdr:cNvPr>
        <xdr:cNvCxnSpPr/>
      </xdr:nvCxnSpPr>
      <xdr:spPr>
        <a:xfrm rot="10800000">
          <a:off x="5638801" y="4597401"/>
          <a:ext cx="2023535" cy="1617134"/>
        </a:xfrm>
        <a:prstGeom prst="bentConnector3">
          <a:avLst>
            <a:gd name="adj1" fmla="val 50000"/>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0</xdr:colOff>
      <xdr:row>1</xdr:row>
      <xdr:rowOff>0</xdr:rowOff>
    </xdr:from>
    <xdr:to>
      <xdr:col>19</xdr:col>
      <xdr:colOff>584200</xdr:colOff>
      <xdr:row>11</xdr:row>
      <xdr:rowOff>76200</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7924800" y="190500"/>
          <a:ext cx="4241800" cy="1981200"/>
        </a:xfrm>
        <a:prstGeom prst="rect">
          <a:avLst/>
        </a:prstGeom>
        <a:solidFill>
          <a:srgbClr val="FFFFE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t>Approx Home Square Footage </a:t>
          </a:r>
          <a:r>
            <a:rPr lang="en-US" sz="1100" baseline="0"/>
            <a:t>= complete square footage of home. </a:t>
          </a:r>
          <a:br>
            <a:rPr lang="en-US" sz="1100" baseline="0"/>
          </a:br>
          <a:br>
            <a:rPr lang="en-US" sz="1100" baseline="0"/>
          </a:br>
          <a:r>
            <a:rPr lang="en-US" sz="1100" b="1" u="sng" baseline="0"/>
            <a:t>Approx Ventable Attic Square Footage</a:t>
          </a:r>
          <a:r>
            <a:rPr lang="en-US" sz="1100" b="0" u="none" baseline="0"/>
            <a:t> = </a:t>
          </a:r>
          <a:r>
            <a:rPr lang="en-US" sz="1100" baseline="0"/>
            <a:t>square footage of ventable attic floor, i.e. attic area with airspace between roof decking and attic floor.   </a:t>
          </a:r>
          <a:br>
            <a:rPr lang="en-US" sz="1100" baseline="0"/>
          </a:br>
          <a:br>
            <a:rPr lang="en-US" sz="1100" baseline="0"/>
          </a:br>
          <a:r>
            <a:rPr lang="en-US" sz="1100" baseline="0">
              <a:solidFill>
                <a:schemeClr val="dk1"/>
              </a:solidFill>
              <a:effectLst/>
              <a:latin typeface="+mn-lt"/>
              <a:ea typeface="+mn-ea"/>
              <a:cs typeface="+mn-cs"/>
            </a:rPr>
            <a:t>• Keep in mind that vaulted or cathedral ceiling areas need to be taken into consideration when identifying the ventable attic square footage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Shared attic space over garage should be included</a:t>
          </a:r>
          <a:endParaRPr lang="en-US">
            <a:effectLst/>
          </a:endParaRPr>
        </a:p>
        <a:p>
          <a:br>
            <a:rPr lang="en-US" sz="1100" baseline="0"/>
          </a:br>
          <a:endParaRPr lang="en-US" sz="1100"/>
        </a:p>
      </xdr:txBody>
    </xdr:sp>
    <xdr:clientData/>
  </xdr:twoCellAnchor>
  <xdr:twoCellAnchor>
    <xdr:from>
      <xdr:col>9</xdr:col>
      <xdr:colOff>152401</xdr:colOff>
      <xdr:row>2</xdr:row>
      <xdr:rowOff>8467</xdr:rowOff>
    </xdr:from>
    <xdr:to>
      <xdr:col>12</xdr:col>
      <xdr:colOff>487681</xdr:colOff>
      <xdr:row>2</xdr:row>
      <xdr:rowOff>16087</xdr:rowOff>
    </xdr:to>
    <xdr:cxnSp macro="">
      <xdr:nvCxnSpPr>
        <xdr:cNvPr id="10" name="Straight Arrow Connector 9">
          <a:extLst>
            <a:ext uri="{FF2B5EF4-FFF2-40B4-BE49-F238E27FC236}">
              <a16:creationId xmlns:a16="http://schemas.microsoft.com/office/drawing/2014/main" id="{00000000-0008-0000-0300-00000A000000}"/>
            </a:ext>
          </a:extLst>
        </xdr:cNvPr>
        <xdr:cNvCxnSpPr/>
      </xdr:nvCxnSpPr>
      <xdr:spPr>
        <a:xfrm flipH="1">
          <a:off x="5638801" y="389467"/>
          <a:ext cx="2164080" cy="762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25400</xdr:colOff>
      <xdr:row>45</xdr:row>
      <xdr:rowOff>135467</xdr:rowOff>
    </xdr:from>
    <xdr:to>
      <xdr:col>19</xdr:col>
      <xdr:colOff>592666</xdr:colOff>
      <xdr:row>52</xdr:row>
      <xdr:rowOff>143934</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7950200" y="8707967"/>
          <a:ext cx="4224866" cy="13419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Remaining/Needed</a:t>
          </a:r>
          <a:r>
            <a:rPr lang="en-US" sz="1100" b="1" u="sng" baseline="0"/>
            <a:t> Ventilation Calculator</a:t>
          </a:r>
          <a:br>
            <a:rPr lang="en-US" sz="1100"/>
          </a:br>
          <a:br>
            <a:rPr lang="en-US" sz="1100"/>
          </a:br>
          <a:r>
            <a:rPr lang="en-US" sz="1100"/>
            <a:t>•If </a:t>
          </a:r>
          <a:r>
            <a:rPr lang="en-US" sz="1100" baseline="0"/>
            <a:t>values are </a:t>
          </a:r>
          <a:r>
            <a:rPr lang="en-US" sz="1100" b="1" u="none" baseline="0"/>
            <a:t>negative  </a:t>
          </a:r>
          <a:r>
            <a:rPr lang="en-US" sz="1100" baseline="0"/>
            <a:t>additional ventilation is needed for compliance. </a:t>
          </a:r>
          <a:endParaRPr lang="en-US" sz="1100"/>
        </a:p>
      </xdr:txBody>
    </xdr:sp>
    <xdr:clientData/>
  </xdr:twoCellAnchor>
  <xdr:twoCellAnchor>
    <xdr:from>
      <xdr:col>9</xdr:col>
      <xdr:colOff>169333</xdr:colOff>
      <xdr:row>49</xdr:row>
      <xdr:rowOff>0</xdr:rowOff>
    </xdr:from>
    <xdr:to>
      <xdr:col>12</xdr:col>
      <xdr:colOff>519007</xdr:colOff>
      <xdr:row>49</xdr:row>
      <xdr:rowOff>8467</xdr:rowOff>
    </xdr:to>
    <xdr:cxnSp macro="">
      <xdr:nvCxnSpPr>
        <xdr:cNvPr id="12" name="Straight Arrow Connector 11">
          <a:extLst>
            <a:ext uri="{FF2B5EF4-FFF2-40B4-BE49-F238E27FC236}">
              <a16:creationId xmlns:a16="http://schemas.microsoft.com/office/drawing/2014/main" id="{00000000-0008-0000-0300-00000C000000}"/>
            </a:ext>
          </a:extLst>
        </xdr:cNvPr>
        <xdr:cNvCxnSpPr/>
      </xdr:nvCxnSpPr>
      <xdr:spPr>
        <a:xfrm flipH="1">
          <a:off x="5655733" y="9334500"/>
          <a:ext cx="2178474" cy="846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16934</xdr:colOff>
      <xdr:row>30</xdr:row>
      <xdr:rowOff>381000</xdr:rowOff>
    </xdr:from>
    <xdr:to>
      <xdr:col>19</xdr:col>
      <xdr:colOff>606215</xdr:colOff>
      <xdr:row>35</xdr:row>
      <xdr:rowOff>0</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7941734" y="5905500"/>
          <a:ext cx="4246881" cy="762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Amount of Ventilation</a:t>
          </a:r>
          <a:r>
            <a:rPr lang="en-US" sz="1100" b="1" u="sng" baseline="0"/>
            <a:t> Needed for Compliance</a:t>
          </a:r>
          <a:br>
            <a:rPr lang="en-US" sz="1100" baseline="0"/>
          </a:br>
          <a:br>
            <a:rPr lang="en-US" sz="1100" baseline="0"/>
          </a:br>
          <a:r>
            <a:rPr lang="en-US" sz="1100" b="0" u="none" baseline="0"/>
            <a:t>Will display amount of ventilation needed for compliance based on the No/Yes selection from above.  </a:t>
          </a:r>
          <a:br>
            <a:rPr lang="en-US" sz="1100" b="0" u="none" baseline="0"/>
          </a:br>
          <a:br>
            <a:rPr lang="en-US" sz="1100" b="0" u="none" baseline="0"/>
          </a:br>
          <a:endParaRPr lang="en-US" sz="1100" b="0" i="1" u="none"/>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553403</xdr:colOff>
      <xdr:row>145</xdr:row>
      <xdr:rowOff>52388</xdr:rowOff>
    </xdr:from>
    <xdr:ext cx="6090284" cy="6424611"/>
    <xdr:pic>
      <xdr:nvPicPr>
        <xdr:cNvPr id="14" name="Picture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403" y="47617857"/>
          <a:ext cx="6090284" cy="6424611"/>
        </a:xfrm>
        <a:prstGeom prst="rect">
          <a:avLst/>
        </a:prstGeom>
        <a:noFill/>
      </xdr:spPr>
    </xdr:pic>
    <xdr:clientData/>
  </xdr:oneCellAnchor>
  <xdr:oneCellAnchor>
    <xdr:from>
      <xdr:col>4</xdr:col>
      <xdr:colOff>1059656</xdr:colOff>
      <xdr:row>145</xdr:row>
      <xdr:rowOff>59530</xdr:rowOff>
    </xdr:from>
    <xdr:ext cx="6405562" cy="6429376"/>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8469" y="47624999"/>
          <a:ext cx="6405562" cy="6429376"/>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34</xdr:row>
          <xdr:rowOff>9525</xdr:rowOff>
        </xdr:from>
        <xdr:to>
          <xdr:col>1</xdr:col>
          <xdr:colOff>19050</xdr:colOff>
          <xdr:row>35</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C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36</xdr:row>
          <xdr:rowOff>0</xdr:rowOff>
        </xdr:from>
        <xdr:to>
          <xdr:col>1</xdr:col>
          <xdr:colOff>19050</xdr:colOff>
          <xdr:row>37</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C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37</xdr:row>
          <xdr:rowOff>0</xdr:rowOff>
        </xdr:from>
        <xdr:to>
          <xdr:col>1</xdr:col>
          <xdr:colOff>19050</xdr:colOff>
          <xdr:row>38</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C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xdr:row>
          <xdr:rowOff>0</xdr:rowOff>
        </xdr:from>
        <xdr:to>
          <xdr:col>1</xdr:col>
          <xdr:colOff>19050</xdr:colOff>
          <xdr:row>39</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C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xdr:row>
          <xdr:rowOff>0</xdr:rowOff>
        </xdr:from>
        <xdr:to>
          <xdr:col>1</xdr:col>
          <xdr:colOff>19050</xdr:colOff>
          <xdr:row>43</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C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xdr:row>
          <xdr:rowOff>0</xdr:rowOff>
        </xdr:from>
        <xdr:to>
          <xdr:col>1</xdr:col>
          <xdr:colOff>19050</xdr:colOff>
          <xdr:row>44</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C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44</xdr:row>
          <xdr:rowOff>19050</xdr:rowOff>
        </xdr:from>
        <xdr:to>
          <xdr:col>1</xdr:col>
          <xdr:colOff>19050</xdr:colOff>
          <xdr:row>45</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C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xdr:row>
          <xdr:rowOff>9525</xdr:rowOff>
        </xdr:from>
        <xdr:to>
          <xdr:col>1</xdr:col>
          <xdr:colOff>19050</xdr:colOff>
          <xdr:row>46</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C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xdr:row>
          <xdr:rowOff>0</xdr:rowOff>
        </xdr:from>
        <xdr:to>
          <xdr:col>1</xdr:col>
          <xdr:colOff>19050</xdr:colOff>
          <xdr:row>50</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C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xdr:row>
          <xdr:rowOff>9525</xdr:rowOff>
        </xdr:from>
        <xdr:to>
          <xdr:col>1</xdr:col>
          <xdr:colOff>19050</xdr:colOff>
          <xdr:row>51</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C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51</xdr:row>
          <xdr:rowOff>9525</xdr:rowOff>
        </xdr:from>
        <xdr:to>
          <xdr:col>1</xdr:col>
          <xdr:colOff>19050</xdr:colOff>
          <xdr:row>52</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C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52</xdr:row>
          <xdr:rowOff>9525</xdr:rowOff>
        </xdr:from>
        <xdr:to>
          <xdr:col>1</xdr:col>
          <xdr:colOff>19050</xdr:colOff>
          <xdr:row>53</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C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xdr:row>
          <xdr:rowOff>0</xdr:rowOff>
        </xdr:from>
        <xdr:to>
          <xdr:col>1</xdr:col>
          <xdr:colOff>19050</xdr:colOff>
          <xdr:row>57</xdr:row>
          <xdr:rowOff>28575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C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57</xdr:row>
          <xdr:rowOff>19050</xdr:rowOff>
        </xdr:from>
        <xdr:to>
          <xdr:col>1</xdr:col>
          <xdr:colOff>19050</xdr:colOff>
          <xdr:row>58</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C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58</xdr:row>
          <xdr:rowOff>19050</xdr:rowOff>
        </xdr:from>
        <xdr:to>
          <xdr:col>1</xdr:col>
          <xdr:colOff>19050</xdr:colOff>
          <xdr:row>59</xdr:row>
          <xdr:rowOff>47625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C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61</xdr:row>
          <xdr:rowOff>9525</xdr:rowOff>
        </xdr:from>
        <xdr:to>
          <xdr:col>1</xdr:col>
          <xdr:colOff>19050</xdr:colOff>
          <xdr:row>62</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C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62</xdr:row>
          <xdr:rowOff>9525</xdr:rowOff>
        </xdr:from>
        <xdr:to>
          <xdr:col>1</xdr:col>
          <xdr:colOff>600075</xdr:colOff>
          <xdr:row>63</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C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63</xdr:row>
          <xdr:rowOff>19050</xdr:rowOff>
        </xdr:from>
        <xdr:to>
          <xdr:col>1</xdr:col>
          <xdr:colOff>600075</xdr:colOff>
          <xdr:row>63</xdr:row>
          <xdr:rowOff>228600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C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66</xdr:row>
          <xdr:rowOff>9525</xdr:rowOff>
        </xdr:from>
        <xdr:to>
          <xdr:col>0</xdr:col>
          <xdr:colOff>600075</xdr:colOff>
          <xdr:row>67</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C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67</xdr:row>
          <xdr:rowOff>19050</xdr:rowOff>
        </xdr:from>
        <xdr:to>
          <xdr:col>0</xdr:col>
          <xdr:colOff>600075</xdr:colOff>
          <xdr:row>68</xdr:row>
          <xdr:rowOff>47625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C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68</xdr:row>
          <xdr:rowOff>19050</xdr:rowOff>
        </xdr:from>
        <xdr:to>
          <xdr:col>0</xdr:col>
          <xdr:colOff>600075</xdr:colOff>
          <xdr:row>69</xdr:row>
          <xdr:rowOff>47625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C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71</xdr:row>
          <xdr:rowOff>0</xdr:rowOff>
        </xdr:from>
        <xdr:to>
          <xdr:col>1</xdr:col>
          <xdr:colOff>19050</xdr:colOff>
          <xdr:row>72</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C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71</xdr:row>
          <xdr:rowOff>161925</xdr:rowOff>
        </xdr:from>
        <xdr:to>
          <xdr:col>1</xdr:col>
          <xdr:colOff>19050</xdr:colOff>
          <xdr:row>72</xdr:row>
          <xdr:rowOff>180975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C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73</xdr:row>
          <xdr:rowOff>0</xdr:rowOff>
        </xdr:from>
        <xdr:to>
          <xdr:col>1</xdr:col>
          <xdr:colOff>19050</xdr:colOff>
          <xdr:row>74</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C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80</xdr:row>
          <xdr:rowOff>0</xdr:rowOff>
        </xdr:from>
        <xdr:to>
          <xdr:col>1</xdr:col>
          <xdr:colOff>19050</xdr:colOff>
          <xdr:row>81</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C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80</xdr:row>
          <xdr:rowOff>171450</xdr:rowOff>
        </xdr:from>
        <xdr:to>
          <xdr:col>1</xdr:col>
          <xdr:colOff>19050</xdr:colOff>
          <xdr:row>82</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C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82</xdr:row>
          <xdr:rowOff>76200</xdr:rowOff>
        </xdr:from>
        <xdr:to>
          <xdr:col>1</xdr:col>
          <xdr:colOff>9525</xdr:colOff>
          <xdr:row>82</xdr:row>
          <xdr:rowOff>276225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C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87</xdr:row>
          <xdr:rowOff>0</xdr:rowOff>
        </xdr:from>
        <xdr:to>
          <xdr:col>1</xdr:col>
          <xdr:colOff>19050</xdr:colOff>
          <xdr:row>88</xdr:row>
          <xdr:rowOff>28575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C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89</xdr:row>
          <xdr:rowOff>0</xdr:rowOff>
        </xdr:from>
        <xdr:to>
          <xdr:col>1</xdr:col>
          <xdr:colOff>19050</xdr:colOff>
          <xdr:row>89</xdr:row>
          <xdr:rowOff>209550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C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92</xdr:row>
          <xdr:rowOff>0</xdr:rowOff>
        </xdr:from>
        <xdr:to>
          <xdr:col>1</xdr:col>
          <xdr:colOff>19050</xdr:colOff>
          <xdr:row>93</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C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93</xdr:row>
          <xdr:rowOff>9525</xdr:rowOff>
        </xdr:from>
        <xdr:to>
          <xdr:col>1</xdr:col>
          <xdr:colOff>19050</xdr:colOff>
          <xdr:row>94</xdr:row>
          <xdr:rowOff>38100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C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94</xdr:row>
          <xdr:rowOff>9525</xdr:rowOff>
        </xdr:from>
        <xdr:to>
          <xdr:col>1</xdr:col>
          <xdr:colOff>19050</xdr:colOff>
          <xdr:row>94</xdr:row>
          <xdr:rowOff>219075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C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95</xdr:row>
          <xdr:rowOff>0</xdr:rowOff>
        </xdr:from>
        <xdr:to>
          <xdr:col>1</xdr:col>
          <xdr:colOff>19050</xdr:colOff>
          <xdr:row>96</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C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96</xdr:row>
          <xdr:rowOff>0</xdr:rowOff>
        </xdr:from>
        <xdr:to>
          <xdr:col>1</xdr:col>
          <xdr:colOff>19050</xdr:colOff>
          <xdr:row>96</xdr:row>
          <xdr:rowOff>209550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C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97</xdr:row>
          <xdr:rowOff>0</xdr:rowOff>
        </xdr:from>
        <xdr:to>
          <xdr:col>1</xdr:col>
          <xdr:colOff>19050</xdr:colOff>
          <xdr:row>98</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C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97</xdr:row>
          <xdr:rowOff>171450</xdr:rowOff>
        </xdr:from>
        <xdr:to>
          <xdr:col>1</xdr:col>
          <xdr:colOff>19050</xdr:colOff>
          <xdr:row>99</xdr:row>
          <xdr:rowOff>9525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C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84</xdr:row>
          <xdr:rowOff>0</xdr:rowOff>
        </xdr:from>
        <xdr:to>
          <xdr:col>1</xdr:col>
          <xdr:colOff>600075</xdr:colOff>
          <xdr:row>85</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C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88</xdr:row>
          <xdr:rowOff>9525</xdr:rowOff>
        </xdr:from>
        <xdr:to>
          <xdr:col>2</xdr:col>
          <xdr:colOff>19050</xdr:colOff>
          <xdr:row>89</xdr:row>
          <xdr:rowOff>38100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C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99</xdr:row>
          <xdr:rowOff>0</xdr:rowOff>
        </xdr:from>
        <xdr:to>
          <xdr:col>1</xdr:col>
          <xdr:colOff>600075</xdr:colOff>
          <xdr:row>100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C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102</xdr:row>
          <xdr:rowOff>0</xdr:rowOff>
        </xdr:from>
        <xdr:to>
          <xdr:col>0</xdr:col>
          <xdr:colOff>600075</xdr:colOff>
          <xdr:row>103</xdr:row>
          <xdr:rowOff>28575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C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103</xdr:row>
          <xdr:rowOff>9525</xdr:rowOff>
        </xdr:from>
        <xdr:to>
          <xdr:col>2</xdr:col>
          <xdr:colOff>19050</xdr:colOff>
          <xdr:row>104</xdr:row>
          <xdr:rowOff>38100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C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105</xdr:row>
          <xdr:rowOff>0</xdr:rowOff>
        </xdr:from>
        <xdr:to>
          <xdr:col>2</xdr:col>
          <xdr:colOff>19050</xdr:colOff>
          <xdr:row>106</xdr:row>
          <xdr:rowOff>28575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C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106</xdr:row>
          <xdr:rowOff>9525</xdr:rowOff>
        </xdr:from>
        <xdr:to>
          <xdr:col>2</xdr:col>
          <xdr:colOff>19050</xdr:colOff>
          <xdr:row>107</xdr:row>
          <xdr:rowOff>38100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C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109</xdr:row>
          <xdr:rowOff>9525</xdr:rowOff>
        </xdr:from>
        <xdr:to>
          <xdr:col>2</xdr:col>
          <xdr:colOff>19050</xdr:colOff>
          <xdr:row>110</xdr:row>
          <xdr:rowOff>38100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C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113</xdr:row>
          <xdr:rowOff>9525</xdr:rowOff>
        </xdr:from>
        <xdr:to>
          <xdr:col>2</xdr:col>
          <xdr:colOff>19050</xdr:colOff>
          <xdr:row>114</xdr:row>
          <xdr:rowOff>38100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C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117</xdr:row>
          <xdr:rowOff>0</xdr:rowOff>
        </xdr:from>
        <xdr:to>
          <xdr:col>2</xdr:col>
          <xdr:colOff>19050</xdr:colOff>
          <xdr:row>118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C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120</xdr:row>
          <xdr:rowOff>0</xdr:rowOff>
        </xdr:from>
        <xdr:to>
          <xdr:col>3</xdr:col>
          <xdr:colOff>19050</xdr:colOff>
          <xdr:row>121</xdr:row>
          <xdr:rowOff>28575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C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121</xdr:row>
          <xdr:rowOff>19050</xdr:rowOff>
        </xdr:from>
        <xdr:to>
          <xdr:col>3</xdr:col>
          <xdr:colOff>19050</xdr:colOff>
          <xdr:row>122</xdr:row>
          <xdr:rowOff>47625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C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123</xdr:row>
          <xdr:rowOff>9525</xdr:rowOff>
        </xdr:from>
        <xdr:to>
          <xdr:col>1</xdr:col>
          <xdr:colOff>19050</xdr:colOff>
          <xdr:row>124</xdr:row>
          <xdr:rowOff>47625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C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126</xdr:row>
          <xdr:rowOff>9525</xdr:rowOff>
        </xdr:from>
        <xdr:to>
          <xdr:col>2</xdr:col>
          <xdr:colOff>19050</xdr:colOff>
          <xdr:row>127</xdr:row>
          <xdr:rowOff>38100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C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126</xdr:row>
          <xdr:rowOff>180975</xdr:rowOff>
        </xdr:from>
        <xdr:to>
          <xdr:col>2</xdr:col>
          <xdr:colOff>19050</xdr:colOff>
          <xdr:row>128</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C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127</xdr:row>
          <xdr:rowOff>180975</xdr:rowOff>
        </xdr:from>
        <xdr:to>
          <xdr:col>2</xdr:col>
          <xdr:colOff>19050</xdr:colOff>
          <xdr:row>129</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C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128</xdr:row>
          <xdr:rowOff>180975</xdr:rowOff>
        </xdr:from>
        <xdr:to>
          <xdr:col>2</xdr:col>
          <xdr:colOff>19050</xdr:colOff>
          <xdr:row>130</xdr:row>
          <xdr:rowOff>19050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C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129</xdr:row>
          <xdr:rowOff>180975</xdr:rowOff>
        </xdr:from>
        <xdr:to>
          <xdr:col>2</xdr:col>
          <xdr:colOff>19050</xdr:colOff>
          <xdr:row>131</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C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131</xdr:row>
          <xdr:rowOff>0</xdr:rowOff>
        </xdr:from>
        <xdr:to>
          <xdr:col>1</xdr:col>
          <xdr:colOff>19050</xdr:colOff>
          <xdr:row>132</xdr:row>
          <xdr:rowOff>38100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C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133</xdr:row>
          <xdr:rowOff>0</xdr:rowOff>
        </xdr:from>
        <xdr:to>
          <xdr:col>1</xdr:col>
          <xdr:colOff>19050</xdr:colOff>
          <xdr:row>134</xdr:row>
          <xdr:rowOff>28575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C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135</xdr:row>
          <xdr:rowOff>0</xdr:rowOff>
        </xdr:from>
        <xdr:to>
          <xdr:col>1</xdr:col>
          <xdr:colOff>19050</xdr:colOff>
          <xdr:row>136</xdr:row>
          <xdr:rowOff>28575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C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136</xdr:row>
          <xdr:rowOff>0</xdr:rowOff>
        </xdr:from>
        <xdr:to>
          <xdr:col>1</xdr:col>
          <xdr:colOff>600075</xdr:colOff>
          <xdr:row>137</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C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136</xdr:row>
          <xdr:rowOff>171450</xdr:rowOff>
        </xdr:from>
        <xdr:to>
          <xdr:col>1</xdr:col>
          <xdr:colOff>600075</xdr:colOff>
          <xdr:row>137</xdr:row>
          <xdr:rowOff>190500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C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140</xdr:row>
          <xdr:rowOff>180975</xdr:rowOff>
        </xdr:from>
        <xdr:to>
          <xdr:col>1</xdr:col>
          <xdr:colOff>600075</xdr:colOff>
          <xdr:row>142</xdr:row>
          <xdr:rowOff>38100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C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155</xdr:row>
          <xdr:rowOff>0</xdr:rowOff>
        </xdr:from>
        <xdr:to>
          <xdr:col>1</xdr:col>
          <xdr:colOff>19050</xdr:colOff>
          <xdr:row>156</xdr:row>
          <xdr:rowOff>28575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C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156</xdr:row>
          <xdr:rowOff>180975</xdr:rowOff>
        </xdr:from>
        <xdr:to>
          <xdr:col>1</xdr:col>
          <xdr:colOff>19050</xdr:colOff>
          <xdr:row>158</xdr:row>
          <xdr:rowOff>19050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C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xdr:colOff>
      <xdr:row>21</xdr:row>
      <xdr:rowOff>0</xdr:rowOff>
    </xdr:from>
    <xdr:to>
      <xdr:col>10</xdr:col>
      <xdr:colOff>525780</xdr:colOff>
      <xdr:row>25</xdr:row>
      <xdr:rowOff>22860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5240" y="3924300"/>
          <a:ext cx="68961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1" algn="l"/>
          <a:r>
            <a:rPr lang="en-US"/>
            <a:t>- If the unit does not meet required criteria, then Major Measures have not been completed adequately and additional work must be considered and/or completed.                                                                                                                - </a:t>
          </a:r>
          <a:r>
            <a:rPr lang="en-US" b="1" u="sng"/>
            <a:t>Subrecipient CANNOT perform any Secondary measures until ALL criteria for Major Measures have been adequately addressed and/or installed</a:t>
          </a:r>
          <a:r>
            <a:rPr lang="en-US"/>
            <a:t>.                                                                                                                                                                        -If Subrecipient does NOT meet or exceed the required criteria for major measures consistently across program years, future LIHEAP Weatherization contracts for Subrecipient could be restricted on the installation of secondary measures.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29</xdr:row>
          <xdr:rowOff>9525</xdr:rowOff>
        </xdr:from>
        <xdr:to>
          <xdr:col>1</xdr:col>
          <xdr:colOff>19050</xdr:colOff>
          <xdr:row>30</xdr:row>
          <xdr:rowOff>38100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D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31</xdr:row>
          <xdr:rowOff>0</xdr:rowOff>
        </xdr:from>
        <xdr:to>
          <xdr:col>1</xdr:col>
          <xdr:colOff>19050</xdr:colOff>
          <xdr:row>32</xdr:row>
          <xdr:rowOff>28575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D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32</xdr:row>
          <xdr:rowOff>0</xdr:rowOff>
        </xdr:from>
        <xdr:to>
          <xdr:col>1</xdr:col>
          <xdr:colOff>19050</xdr:colOff>
          <xdr:row>33</xdr:row>
          <xdr:rowOff>28575</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D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xdr:row>
          <xdr:rowOff>0</xdr:rowOff>
        </xdr:from>
        <xdr:to>
          <xdr:col>1</xdr:col>
          <xdr:colOff>19050</xdr:colOff>
          <xdr:row>34</xdr:row>
          <xdr:rowOff>28575</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D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36</xdr:row>
          <xdr:rowOff>0</xdr:rowOff>
        </xdr:from>
        <xdr:to>
          <xdr:col>1</xdr:col>
          <xdr:colOff>19050</xdr:colOff>
          <xdr:row>37</xdr:row>
          <xdr:rowOff>28575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D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37</xdr:row>
          <xdr:rowOff>0</xdr:rowOff>
        </xdr:from>
        <xdr:to>
          <xdr:col>1</xdr:col>
          <xdr:colOff>19050</xdr:colOff>
          <xdr:row>38</xdr:row>
          <xdr:rowOff>28575</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D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xdr:row>
          <xdr:rowOff>19050</xdr:rowOff>
        </xdr:from>
        <xdr:to>
          <xdr:col>1</xdr:col>
          <xdr:colOff>19050</xdr:colOff>
          <xdr:row>39</xdr:row>
          <xdr:rowOff>47625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D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39</xdr:row>
          <xdr:rowOff>9525</xdr:rowOff>
        </xdr:from>
        <xdr:to>
          <xdr:col>1</xdr:col>
          <xdr:colOff>19050</xdr:colOff>
          <xdr:row>40</xdr:row>
          <xdr:rowOff>38100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D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xdr:row>
          <xdr:rowOff>0</xdr:rowOff>
        </xdr:from>
        <xdr:to>
          <xdr:col>1</xdr:col>
          <xdr:colOff>19050</xdr:colOff>
          <xdr:row>43</xdr:row>
          <xdr:rowOff>28575</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D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xdr:row>
          <xdr:rowOff>9525</xdr:rowOff>
        </xdr:from>
        <xdr:to>
          <xdr:col>1</xdr:col>
          <xdr:colOff>19050</xdr:colOff>
          <xdr:row>44</xdr:row>
          <xdr:rowOff>38100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D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44</xdr:row>
          <xdr:rowOff>9525</xdr:rowOff>
        </xdr:from>
        <xdr:to>
          <xdr:col>1</xdr:col>
          <xdr:colOff>19050</xdr:colOff>
          <xdr:row>45</xdr:row>
          <xdr:rowOff>38100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D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xdr:row>
          <xdr:rowOff>9525</xdr:rowOff>
        </xdr:from>
        <xdr:to>
          <xdr:col>1</xdr:col>
          <xdr:colOff>19050</xdr:colOff>
          <xdr:row>46</xdr:row>
          <xdr:rowOff>38100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D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48</xdr:row>
          <xdr:rowOff>0</xdr:rowOff>
        </xdr:from>
        <xdr:to>
          <xdr:col>1</xdr:col>
          <xdr:colOff>19050</xdr:colOff>
          <xdr:row>49</xdr:row>
          <xdr:rowOff>28575</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D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xdr:row>
          <xdr:rowOff>190500</xdr:rowOff>
        </xdr:from>
        <xdr:to>
          <xdr:col>1</xdr:col>
          <xdr:colOff>19050</xdr:colOff>
          <xdr:row>51</xdr:row>
          <xdr:rowOff>28575</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D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50</xdr:row>
          <xdr:rowOff>180975</xdr:rowOff>
        </xdr:from>
        <xdr:to>
          <xdr:col>1</xdr:col>
          <xdr:colOff>19050</xdr:colOff>
          <xdr:row>52</xdr:row>
          <xdr:rowOff>9525</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D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xdr:row>
          <xdr:rowOff>9525</xdr:rowOff>
        </xdr:from>
        <xdr:to>
          <xdr:col>1</xdr:col>
          <xdr:colOff>19050</xdr:colOff>
          <xdr:row>54</xdr:row>
          <xdr:rowOff>38100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D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57</xdr:row>
          <xdr:rowOff>9525</xdr:rowOff>
        </xdr:from>
        <xdr:to>
          <xdr:col>0</xdr:col>
          <xdr:colOff>600075</xdr:colOff>
          <xdr:row>58</xdr:row>
          <xdr:rowOff>38100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D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58</xdr:row>
          <xdr:rowOff>19050</xdr:rowOff>
        </xdr:from>
        <xdr:to>
          <xdr:col>0</xdr:col>
          <xdr:colOff>600075</xdr:colOff>
          <xdr:row>59</xdr:row>
          <xdr:rowOff>47625</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D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59</xdr:row>
          <xdr:rowOff>19050</xdr:rowOff>
        </xdr:from>
        <xdr:to>
          <xdr:col>0</xdr:col>
          <xdr:colOff>600075</xdr:colOff>
          <xdr:row>60</xdr:row>
          <xdr:rowOff>47625</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D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62</xdr:row>
          <xdr:rowOff>0</xdr:rowOff>
        </xdr:from>
        <xdr:to>
          <xdr:col>1</xdr:col>
          <xdr:colOff>19050</xdr:colOff>
          <xdr:row>63</xdr:row>
          <xdr:rowOff>28575</xdr:rowOff>
        </xdr:to>
        <xdr:sp macro="" textlink="">
          <xdr:nvSpPr>
            <xdr:cNvPr id="53270" name="Check Box 22" hidden="1">
              <a:extLst>
                <a:ext uri="{63B3BB69-23CF-44E3-9099-C40C66FF867C}">
                  <a14:compatExt spid="_x0000_s53270"/>
                </a:ext>
                <a:ext uri="{FF2B5EF4-FFF2-40B4-BE49-F238E27FC236}">
                  <a16:creationId xmlns:a16="http://schemas.microsoft.com/office/drawing/2014/main" id="{00000000-0008-0000-0D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62</xdr:row>
          <xdr:rowOff>161925</xdr:rowOff>
        </xdr:from>
        <xdr:to>
          <xdr:col>1</xdr:col>
          <xdr:colOff>19050</xdr:colOff>
          <xdr:row>63</xdr:row>
          <xdr:rowOff>180975</xdr:rowOff>
        </xdr:to>
        <xdr:sp macro="" textlink="">
          <xdr:nvSpPr>
            <xdr:cNvPr id="53271" name="Check Box 23" hidden="1">
              <a:extLst>
                <a:ext uri="{63B3BB69-23CF-44E3-9099-C40C66FF867C}">
                  <a14:compatExt spid="_x0000_s53271"/>
                </a:ext>
                <a:ext uri="{FF2B5EF4-FFF2-40B4-BE49-F238E27FC236}">
                  <a16:creationId xmlns:a16="http://schemas.microsoft.com/office/drawing/2014/main" id="{00000000-0008-0000-0D00-00001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65</xdr:row>
          <xdr:rowOff>0</xdr:rowOff>
        </xdr:from>
        <xdr:to>
          <xdr:col>1</xdr:col>
          <xdr:colOff>19050</xdr:colOff>
          <xdr:row>66</xdr:row>
          <xdr:rowOff>19050</xdr:rowOff>
        </xdr:to>
        <xdr:sp macro="" textlink="">
          <xdr:nvSpPr>
            <xdr:cNvPr id="53272" name="Check Box 24" hidden="1">
              <a:extLst>
                <a:ext uri="{63B3BB69-23CF-44E3-9099-C40C66FF867C}">
                  <a14:compatExt spid="_x0000_s53272"/>
                </a:ext>
                <a:ext uri="{FF2B5EF4-FFF2-40B4-BE49-F238E27FC236}">
                  <a16:creationId xmlns:a16="http://schemas.microsoft.com/office/drawing/2014/main" id="{00000000-0008-0000-0D00-00001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68</xdr:row>
          <xdr:rowOff>0</xdr:rowOff>
        </xdr:from>
        <xdr:to>
          <xdr:col>1</xdr:col>
          <xdr:colOff>19050</xdr:colOff>
          <xdr:row>69</xdr:row>
          <xdr:rowOff>28575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D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68</xdr:row>
          <xdr:rowOff>171450</xdr:rowOff>
        </xdr:from>
        <xdr:to>
          <xdr:col>1</xdr:col>
          <xdr:colOff>19050</xdr:colOff>
          <xdr:row>69</xdr:row>
          <xdr:rowOff>200025</xdr:rowOff>
        </xdr:to>
        <xdr:sp macro="" textlink="">
          <xdr:nvSpPr>
            <xdr:cNvPr id="53274" name="Check Box 26" hidden="1">
              <a:extLst>
                <a:ext uri="{63B3BB69-23CF-44E3-9099-C40C66FF867C}">
                  <a14:compatExt spid="_x0000_s53274"/>
                </a:ext>
                <a:ext uri="{FF2B5EF4-FFF2-40B4-BE49-F238E27FC236}">
                  <a16:creationId xmlns:a16="http://schemas.microsoft.com/office/drawing/2014/main" id="{00000000-0008-0000-0D00-00001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70</xdr:row>
          <xdr:rowOff>9525</xdr:rowOff>
        </xdr:from>
        <xdr:to>
          <xdr:col>1</xdr:col>
          <xdr:colOff>28575</xdr:colOff>
          <xdr:row>70</xdr:row>
          <xdr:rowOff>209550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D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28575</xdr:rowOff>
        </xdr:from>
        <xdr:to>
          <xdr:col>1</xdr:col>
          <xdr:colOff>0</xdr:colOff>
          <xdr:row>76</xdr:row>
          <xdr:rowOff>9525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D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28575</xdr:rowOff>
        </xdr:from>
        <xdr:to>
          <xdr:col>1</xdr:col>
          <xdr:colOff>0</xdr:colOff>
          <xdr:row>78</xdr:row>
          <xdr:rowOff>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D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80</xdr:row>
          <xdr:rowOff>0</xdr:rowOff>
        </xdr:from>
        <xdr:to>
          <xdr:col>1</xdr:col>
          <xdr:colOff>19050</xdr:colOff>
          <xdr:row>80</xdr:row>
          <xdr:rowOff>219075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D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81</xdr:row>
          <xdr:rowOff>9525</xdr:rowOff>
        </xdr:from>
        <xdr:to>
          <xdr:col>1</xdr:col>
          <xdr:colOff>19050</xdr:colOff>
          <xdr:row>81</xdr:row>
          <xdr:rowOff>228600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D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82</xdr:row>
          <xdr:rowOff>9525</xdr:rowOff>
        </xdr:from>
        <xdr:to>
          <xdr:col>1</xdr:col>
          <xdr:colOff>19050</xdr:colOff>
          <xdr:row>82</xdr:row>
          <xdr:rowOff>219075</xdr:rowOff>
        </xdr:to>
        <xdr:sp macro="" textlink="">
          <xdr:nvSpPr>
            <xdr:cNvPr id="53280" name="Check Box 32" hidden="1">
              <a:extLst>
                <a:ext uri="{63B3BB69-23CF-44E3-9099-C40C66FF867C}">
                  <a14:compatExt spid="_x0000_s53280"/>
                </a:ext>
                <a:ext uri="{FF2B5EF4-FFF2-40B4-BE49-F238E27FC236}">
                  <a16:creationId xmlns:a16="http://schemas.microsoft.com/office/drawing/2014/main" id="{00000000-0008-0000-0D00-00002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84</xdr:row>
          <xdr:rowOff>0</xdr:rowOff>
        </xdr:from>
        <xdr:to>
          <xdr:col>1</xdr:col>
          <xdr:colOff>19050</xdr:colOff>
          <xdr:row>84</xdr:row>
          <xdr:rowOff>209550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D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86</xdr:row>
          <xdr:rowOff>0</xdr:rowOff>
        </xdr:from>
        <xdr:to>
          <xdr:col>1</xdr:col>
          <xdr:colOff>19050</xdr:colOff>
          <xdr:row>86</xdr:row>
          <xdr:rowOff>209550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D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88</xdr:row>
          <xdr:rowOff>0</xdr:rowOff>
        </xdr:from>
        <xdr:to>
          <xdr:col>1</xdr:col>
          <xdr:colOff>19050</xdr:colOff>
          <xdr:row>88</xdr:row>
          <xdr:rowOff>219075</xdr:rowOff>
        </xdr:to>
        <xdr:sp macro="" textlink="">
          <xdr:nvSpPr>
            <xdr:cNvPr id="53283" name="Check Box 35" hidden="1">
              <a:extLst>
                <a:ext uri="{63B3BB69-23CF-44E3-9099-C40C66FF867C}">
                  <a14:compatExt spid="_x0000_s53283"/>
                </a:ext>
                <a:ext uri="{FF2B5EF4-FFF2-40B4-BE49-F238E27FC236}">
                  <a16:creationId xmlns:a16="http://schemas.microsoft.com/office/drawing/2014/main" id="{00000000-0008-0000-0D00-00002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88</xdr:row>
          <xdr:rowOff>171450</xdr:rowOff>
        </xdr:from>
        <xdr:to>
          <xdr:col>1</xdr:col>
          <xdr:colOff>19050</xdr:colOff>
          <xdr:row>89</xdr:row>
          <xdr:rowOff>152400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D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72</xdr:row>
          <xdr:rowOff>361950</xdr:rowOff>
        </xdr:from>
        <xdr:to>
          <xdr:col>0</xdr:col>
          <xdr:colOff>600075</xdr:colOff>
          <xdr:row>74</xdr:row>
          <xdr:rowOff>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D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93</xdr:row>
          <xdr:rowOff>0</xdr:rowOff>
        </xdr:from>
        <xdr:to>
          <xdr:col>0</xdr:col>
          <xdr:colOff>600075</xdr:colOff>
          <xdr:row>94</xdr:row>
          <xdr:rowOff>28575</xdr:rowOff>
        </xdr:to>
        <xdr:sp macro="" textlink="">
          <xdr:nvSpPr>
            <xdr:cNvPr id="53288" name="Check Box 40" hidden="1">
              <a:extLst>
                <a:ext uri="{63B3BB69-23CF-44E3-9099-C40C66FF867C}">
                  <a14:compatExt spid="_x0000_s53288"/>
                </a:ext>
                <a:ext uri="{FF2B5EF4-FFF2-40B4-BE49-F238E27FC236}">
                  <a16:creationId xmlns:a16="http://schemas.microsoft.com/office/drawing/2014/main" id="{00000000-0008-0000-0D00-00002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94</xdr:row>
          <xdr:rowOff>9525</xdr:rowOff>
        </xdr:from>
        <xdr:to>
          <xdr:col>2</xdr:col>
          <xdr:colOff>19050</xdr:colOff>
          <xdr:row>95</xdr:row>
          <xdr:rowOff>38100</xdr:rowOff>
        </xdr:to>
        <xdr:sp macro="" textlink="">
          <xdr:nvSpPr>
            <xdr:cNvPr id="53289" name="Check Box 41" hidden="1">
              <a:extLst>
                <a:ext uri="{63B3BB69-23CF-44E3-9099-C40C66FF867C}">
                  <a14:compatExt spid="_x0000_s53289"/>
                </a:ext>
                <a:ext uri="{FF2B5EF4-FFF2-40B4-BE49-F238E27FC236}">
                  <a16:creationId xmlns:a16="http://schemas.microsoft.com/office/drawing/2014/main" id="{00000000-0008-0000-0D00-00002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96</xdr:row>
          <xdr:rowOff>0</xdr:rowOff>
        </xdr:from>
        <xdr:to>
          <xdr:col>2</xdr:col>
          <xdr:colOff>19050</xdr:colOff>
          <xdr:row>97</xdr:row>
          <xdr:rowOff>28575</xdr:rowOff>
        </xdr:to>
        <xdr:sp macro="" textlink="">
          <xdr:nvSpPr>
            <xdr:cNvPr id="53290" name="Check Box 42" hidden="1">
              <a:extLst>
                <a:ext uri="{63B3BB69-23CF-44E3-9099-C40C66FF867C}">
                  <a14:compatExt spid="_x0000_s53290"/>
                </a:ext>
                <a:ext uri="{FF2B5EF4-FFF2-40B4-BE49-F238E27FC236}">
                  <a16:creationId xmlns:a16="http://schemas.microsoft.com/office/drawing/2014/main" id="{00000000-0008-0000-0D00-00002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97</xdr:row>
          <xdr:rowOff>9525</xdr:rowOff>
        </xdr:from>
        <xdr:to>
          <xdr:col>2</xdr:col>
          <xdr:colOff>19050</xdr:colOff>
          <xdr:row>98</xdr:row>
          <xdr:rowOff>38100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D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100</xdr:row>
          <xdr:rowOff>9525</xdr:rowOff>
        </xdr:from>
        <xdr:to>
          <xdr:col>2</xdr:col>
          <xdr:colOff>19050</xdr:colOff>
          <xdr:row>101</xdr:row>
          <xdr:rowOff>38100</xdr:rowOff>
        </xdr:to>
        <xdr:sp macro="" textlink="">
          <xdr:nvSpPr>
            <xdr:cNvPr id="53292" name="Check Box 44" hidden="1">
              <a:extLst>
                <a:ext uri="{63B3BB69-23CF-44E3-9099-C40C66FF867C}">
                  <a14:compatExt spid="_x0000_s53292"/>
                </a:ext>
                <a:ext uri="{FF2B5EF4-FFF2-40B4-BE49-F238E27FC236}">
                  <a16:creationId xmlns:a16="http://schemas.microsoft.com/office/drawing/2014/main" id="{00000000-0008-0000-0D00-00002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103</xdr:row>
          <xdr:rowOff>9525</xdr:rowOff>
        </xdr:from>
        <xdr:to>
          <xdr:col>2</xdr:col>
          <xdr:colOff>19050</xdr:colOff>
          <xdr:row>104</xdr:row>
          <xdr:rowOff>38100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D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105</xdr:row>
          <xdr:rowOff>0</xdr:rowOff>
        </xdr:from>
        <xdr:to>
          <xdr:col>2</xdr:col>
          <xdr:colOff>19050</xdr:colOff>
          <xdr:row>106</xdr:row>
          <xdr:rowOff>28575</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D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111</xdr:row>
          <xdr:rowOff>104775</xdr:rowOff>
        </xdr:from>
        <xdr:to>
          <xdr:col>0</xdr:col>
          <xdr:colOff>609600</xdr:colOff>
          <xdr:row>112</xdr:row>
          <xdr:rowOff>142875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D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114</xdr:row>
          <xdr:rowOff>9525</xdr:rowOff>
        </xdr:from>
        <xdr:to>
          <xdr:col>2</xdr:col>
          <xdr:colOff>19050</xdr:colOff>
          <xdr:row>115</xdr:row>
          <xdr:rowOff>38100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D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114</xdr:row>
          <xdr:rowOff>180975</xdr:rowOff>
        </xdr:from>
        <xdr:to>
          <xdr:col>2</xdr:col>
          <xdr:colOff>19050</xdr:colOff>
          <xdr:row>116</xdr:row>
          <xdr:rowOff>19050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D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115</xdr:row>
          <xdr:rowOff>180975</xdr:rowOff>
        </xdr:from>
        <xdr:to>
          <xdr:col>2</xdr:col>
          <xdr:colOff>19050</xdr:colOff>
          <xdr:row>117</xdr:row>
          <xdr:rowOff>19050</xdr:rowOff>
        </xdr:to>
        <xdr:sp macro="" textlink="">
          <xdr:nvSpPr>
            <xdr:cNvPr id="53300" name="Check Box 52" hidden="1">
              <a:extLst>
                <a:ext uri="{63B3BB69-23CF-44E3-9099-C40C66FF867C}">
                  <a14:compatExt spid="_x0000_s53300"/>
                </a:ext>
                <a:ext uri="{FF2B5EF4-FFF2-40B4-BE49-F238E27FC236}">
                  <a16:creationId xmlns:a16="http://schemas.microsoft.com/office/drawing/2014/main" id="{00000000-0008-0000-0D00-00003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116</xdr:row>
          <xdr:rowOff>180975</xdr:rowOff>
        </xdr:from>
        <xdr:to>
          <xdr:col>2</xdr:col>
          <xdr:colOff>19050</xdr:colOff>
          <xdr:row>118</xdr:row>
          <xdr:rowOff>19050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D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117</xdr:row>
          <xdr:rowOff>180975</xdr:rowOff>
        </xdr:from>
        <xdr:to>
          <xdr:col>2</xdr:col>
          <xdr:colOff>19050</xdr:colOff>
          <xdr:row>119</xdr:row>
          <xdr:rowOff>38100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D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119</xdr:row>
          <xdr:rowOff>0</xdr:rowOff>
        </xdr:from>
        <xdr:to>
          <xdr:col>1</xdr:col>
          <xdr:colOff>19050</xdr:colOff>
          <xdr:row>120</xdr:row>
          <xdr:rowOff>28575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D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120</xdr:row>
          <xdr:rowOff>76200</xdr:rowOff>
        </xdr:from>
        <xdr:to>
          <xdr:col>0</xdr:col>
          <xdr:colOff>600075</xdr:colOff>
          <xdr:row>120</xdr:row>
          <xdr:rowOff>295275</xdr:rowOff>
        </xdr:to>
        <xdr:sp macro="" textlink="">
          <xdr:nvSpPr>
            <xdr:cNvPr id="53304" name="Check Box 56" hidden="1">
              <a:extLst>
                <a:ext uri="{63B3BB69-23CF-44E3-9099-C40C66FF867C}">
                  <a14:compatExt spid="_x0000_s53304"/>
                </a:ext>
                <a:ext uri="{FF2B5EF4-FFF2-40B4-BE49-F238E27FC236}">
                  <a16:creationId xmlns:a16="http://schemas.microsoft.com/office/drawing/2014/main" id="{00000000-0008-0000-0D00-00003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126</xdr:row>
          <xdr:rowOff>85725</xdr:rowOff>
        </xdr:from>
        <xdr:to>
          <xdr:col>1</xdr:col>
          <xdr:colOff>9525</xdr:colOff>
          <xdr:row>126</xdr:row>
          <xdr:rowOff>314325</xdr:rowOff>
        </xdr:to>
        <xdr:sp macro="" textlink="">
          <xdr:nvSpPr>
            <xdr:cNvPr id="53305" name="Check Box 57" hidden="1">
              <a:extLst>
                <a:ext uri="{63B3BB69-23CF-44E3-9099-C40C66FF867C}">
                  <a14:compatExt spid="_x0000_s53305"/>
                </a:ext>
                <a:ext uri="{FF2B5EF4-FFF2-40B4-BE49-F238E27FC236}">
                  <a16:creationId xmlns:a16="http://schemas.microsoft.com/office/drawing/2014/main" id="{00000000-0008-0000-0D00-00003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135</xdr:row>
          <xdr:rowOff>0</xdr:rowOff>
        </xdr:from>
        <xdr:to>
          <xdr:col>1</xdr:col>
          <xdr:colOff>19050</xdr:colOff>
          <xdr:row>136</xdr:row>
          <xdr:rowOff>28575</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D00-00003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136</xdr:row>
          <xdr:rowOff>0</xdr:rowOff>
        </xdr:from>
        <xdr:to>
          <xdr:col>1</xdr:col>
          <xdr:colOff>19050</xdr:colOff>
          <xdr:row>137</xdr:row>
          <xdr:rowOff>28575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D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7937</xdr:colOff>
      <xdr:row>5</xdr:row>
      <xdr:rowOff>0</xdr:rowOff>
    </xdr:from>
    <xdr:to>
      <xdr:col>10</xdr:col>
      <xdr:colOff>523875</xdr:colOff>
      <xdr:row>24</xdr:row>
      <xdr:rowOff>23812</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937" y="1079500"/>
          <a:ext cx="6762751" cy="461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 energy conservation measure (“ECM”) may include contributory items necessary for the proper, installation of that ECM. The installed cost of all contributory items, associated with the proper installation, cannot exceed the cost of the individual ECM cost. Both the contributory and ECM costs are to be wrapped for the total ECM cost.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Contributory Item: </a:t>
          </a:r>
          <a:r>
            <a:rPr lang="en-US" sz="1100">
              <a:solidFill>
                <a:schemeClr val="dk1"/>
              </a:solidFill>
              <a:effectLst/>
              <a:latin typeface="+mn-lt"/>
              <a:ea typeface="+mn-ea"/>
              <a:cs typeface="+mn-cs"/>
            </a:rPr>
            <a:t>Items required by current WAP Regulations, current adopted versions of NREL Standard Work Specifications (“SWS”), or State of Texas adopted International Residential Code (“IRC”) to achieve a final product in a typical installation. Contributory items must be necessary to complete the proper installation and ensure proper performance of the ECM.</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Incidental Repair </a:t>
          </a:r>
          <a:r>
            <a:rPr lang="en-US" sz="1100">
              <a:solidFill>
                <a:schemeClr val="dk1"/>
              </a:solidFill>
              <a:effectLst/>
              <a:latin typeface="+mn-lt"/>
              <a:ea typeface="+mn-ea"/>
              <a:cs typeface="+mn-cs"/>
            </a:rPr>
            <a:t>is defined as repairs necessary on items for the effective preservation of weatherized materials.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Instructions for Priority List:</a:t>
          </a:r>
        </a:p>
        <a:p>
          <a:pPr lvl="0"/>
          <a:r>
            <a:rPr lang="en-US" sz="1100">
              <a:solidFill>
                <a:schemeClr val="dk1"/>
              </a:solidFill>
              <a:effectLst/>
              <a:latin typeface="+mn-lt"/>
              <a:ea typeface="+mn-ea"/>
              <a:cs typeface="+mn-cs"/>
            </a:rPr>
            <a:t>Perform the Major Measures in order as they appear on the list below. Documentation (including client denial of major measures) must be provided if a Major Measure is not addressed, or end result is not achieved.</a:t>
          </a:r>
        </a:p>
        <a:p>
          <a:pPr lvl="1"/>
          <a:r>
            <a:rPr lang="en-US" sz="1100">
              <a:solidFill>
                <a:schemeClr val="dk1"/>
              </a:solidFill>
              <a:effectLst/>
              <a:latin typeface="+mn-lt"/>
              <a:ea typeface="+mn-ea"/>
              <a:cs typeface="+mn-cs"/>
            </a:rPr>
            <a:t>If the unit does not meet required criteria, then Major Measures have not been completed adequately and additional work must be considered and/or completed.</a:t>
          </a:r>
        </a:p>
        <a:p>
          <a:pPr lvl="1"/>
          <a:r>
            <a:rPr lang="en-US" sz="1100" b="1" u="sng">
              <a:solidFill>
                <a:schemeClr val="dk1"/>
              </a:solidFill>
              <a:effectLst/>
              <a:latin typeface="+mn-lt"/>
              <a:ea typeface="+mn-ea"/>
              <a:cs typeface="+mn-cs"/>
            </a:rPr>
            <a:t>Subrecipient CANNOT perform any Secondary measures until ALL criteria for Major Measures</a:t>
          </a:r>
          <a:r>
            <a:rPr lang="en-US" sz="1100" b="1">
              <a:solidFill>
                <a:schemeClr val="dk1"/>
              </a:solidFill>
              <a:effectLst/>
              <a:latin typeface="+mn-lt"/>
              <a:ea typeface="+mn-ea"/>
              <a:cs typeface="+mn-cs"/>
            </a:rPr>
            <a:t> </a:t>
          </a:r>
          <a:r>
            <a:rPr lang="en-US" sz="1100" b="1" u="sng">
              <a:solidFill>
                <a:schemeClr val="dk1"/>
              </a:solidFill>
              <a:effectLst/>
              <a:latin typeface="+mn-lt"/>
              <a:ea typeface="+mn-ea"/>
              <a:cs typeface="+mn-cs"/>
            </a:rPr>
            <a:t>have been adequately addressed and/or installed.</a:t>
          </a:r>
          <a:endParaRPr lang="en-US" sz="1100">
            <a:solidFill>
              <a:schemeClr val="dk1"/>
            </a:solidFill>
            <a:effectLst/>
            <a:latin typeface="+mn-lt"/>
            <a:ea typeface="+mn-ea"/>
            <a:cs typeface="+mn-cs"/>
          </a:endParaRPr>
        </a:p>
        <a:p>
          <a:pPr lvl="1"/>
          <a:r>
            <a:rPr lang="en-US" sz="1100" i="1">
              <a:solidFill>
                <a:schemeClr val="dk1"/>
              </a:solidFill>
              <a:effectLst/>
              <a:latin typeface="+mn-lt"/>
              <a:ea typeface="+mn-ea"/>
              <a:cs typeface="+mn-cs"/>
            </a:rPr>
            <a:t>If Subrecipient does NOT meet or exceed the required criteria for major measures consistently across program years, future LIHEAP Weatherization contracts for Subrecipient could be restricted on the installation of secondary measures.</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Once Major Measures have been adequately addressed, any of the Secondary Measures may be addressed in any order according to the professional judgment of the Subrecipient staff.</a:t>
          </a:r>
        </a:p>
        <a:p>
          <a:pPr lvl="1"/>
          <a:r>
            <a:rPr lang="en-US" sz="1100">
              <a:solidFill>
                <a:schemeClr val="dk1"/>
              </a:solidFill>
              <a:effectLst/>
              <a:latin typeface="+mn-lt"/>
              <a:ea typeface="+mn-ea"/>
              <a:cs typeface="+mn-cs"/>
            </a:rPr>
            <a:t>Decisions should be based on what is best for each individual client and unit and what has the best potential energy savings impact for that household, while maximizing allowable program expenditures.</a:t>
          </a:r>
        </a:p>
        <a:p>
          <a:endParaRPr lang="en-US" sz="1100"/>
        </a:p>
      </xdr:txBody>
    </xdr:sp>
    <xdr:clientData/>
  </xdr:twoCellAnchor>
  <xdr:twoCellAnchor>
    <xdr:from>
      <xdr:col>34</xdr:col>
      <xdr:colOff>15876</xdr:colOff>
      <xdr:row>26</xdr:row>
      <xdr:rowOff>142875</xdr:rowOff>
    </xdr:from>
    <xdr:to>
      <xdr:col>38</xdr:col>
      <xdr:colOff>563563</xdr:colOff>
      <xdr:row>30</xdr:row>
      <xdr:rowOff>158750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9239251" y="6016625"/>
          <a:ext cx="2992437" cy="1031875"/>
        </a:xfrm>
        <a:prstGeom prst="rect">
          <a:avLst/>
        </a:prstGeom>
        <a:solidFill>
          <a:srgbClr val="FFFFD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Note: Utilize</a:t>
          </a:r>
          <a:r>
            <a:rPr lang="en-US" sz="1100" baseline="0"/>
            <a:t> the available boxes to provide a brief summary of the addressed/not addressed measure. </a:t>
          </a:r>
        </a:p>
        <a:p>
          <a:r>
            <a:rPr lang="en-US" sz="1100" baseline="0"/>
            <a:t>(EX: Installed ASHRAE in Hall Bath, (3) Smoke Alarms, (1) CO Detector, Isolated HWH CAZ) </a:t>
          </a:r>
          <a:endParaRPr lang="en-US" sz="1100"/>
        </a:p>
      </xdr:txBody>
    </xdr:sp>
    <xdr:clientData/>
  </xdr:twoCellAnchor>
  <xdr:twoCellAnchor>
    <xdr:from>
      <xdr:col>32</xdr:col>
      <xdr:colOff>381000</xdr:colOff>
      <xdr:row>28</xdr:row>
      <xdr:rowOff>47625</xdr:rowOff>
    </xdr:from>
    <xdr:to>
      <xdr:col>33</xdr:col>
      <xdr:colOff>492125</xdr:colOff>
      <xdr:row>28</xdr:row>
      <xdr:rowOff>341313</xdr:rowOff>
    </xdr:to>
    <xdr:sp macro="" textlink="">
      <xdr:nvSpPr>
        <xdr:cNvPr id="4" name="Right Arrow 3">
          <a:extLst>
            <a:ext uri="{FF2B5EF4-FFF2-40B4-BE49-F238E27FC236}">
              <a16:creationId xmlns:a16="http://schemas.microsoft.com/office/drawing/2014/main" id="{00000000-0008-0000-0D00-000004000000}"/>
            </a:ext>
          </a:extLst>
        </xdr:cNvPr>
        <xdr:cNvSpPr/>
      </xdr:nvSpPr>
      <xdr:spPr>
        <a:xfrm rot="10800000">
          <a:off x="8382000" y="6365875"/>
          <a:ext cx="722313" cy="29368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7</xdr:row>
          <xdr:rowOff>9525</xdr:rowOff>
        </xdr:from>
        <xdr:to>
          <xdr:col>1</xdr:col>
          <xdr:colOff>19050</xdr:colOff>
          <xdr:row>8</xdr:row>
          <xdr:rowOff>38100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E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xdr:row>
          <xdr:rowOff>0</xdr:rowOff>
        </xdr:from>
        <xdr:to>
          <xdr:col>1</xdr:col>
          <xdr:colOff>19050</xdr:colOff>
          <xdr:row>10</xdr:row>
          <xdr:rowOff>28575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E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10</xdr:row>
          <xdr:rowOff>0</xdr:rowOff>
        </xdr:from>
        <xdr:to>
          <xdr:col>1</xdr:col>
          <xdr:colOff>19050</xdr:colOff>
          <xdr:row>11</xdr:row>
          <xdr:rowOff>28575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E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11</xdr:row>
          <xdr:rowOff>0</xdr:rowOff>
        </xdr:from>
        <xdr:to>
          <xdr:col>1</xdr:col>
          <xdr:colOff>19050</xdr:colOff>
          <xdr:row>12</xdr:row>
          <xdr:rowOff>28575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E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22</xdr:row>
          <xdr:rowOff>0</xdr:rowOff>
        </xdr:from>
        <xdr:to>
          <xdr:col>1</xdr:col>
          <xdr:colOff>19050</xdr:colOff>
          <xdr:row>23</xdr:row>
          <xdr:rowOff>28575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E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23</xdr:row>
          <xdr:rowOff>0</xdr:rowOff>
        </xdr:from>
        <xdr:to>
          <xdr:col>1</xdr:col>
          <xdr:colOff>19050</xdr:colOff>
          <xdr:row>24</xdr:row>
          <xdr:rowOff>28575</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E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24</xdr:row>
          <xdr:rowOff>19050</xdr:rowOff>
        </xdr:from>
        <xdr:to>
          <xdr:col>1</xdr:col>
          <xdr:colOff>19050</xdr:colOff>
          <xdr:row>25</xdr:row>
          <xdr:rowOff>47625</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E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25</xdr:row>
          <xdr:rowOff>9525</xdr:rowOff>
        </xdr:from>
        <xdr:to>
          <xdr:col>1</xdr:col>
          <xdr:colOff>19050</xdr:colOff>
          <xdr:row>26</xdr:row>
          <xdr:rowOff>38100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E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37</xdr:row>
          <xdr:rowOff>0</xdr:rowOff>
        </xdr:from>
        <xdr:to>
          <xdr:col>1</xdr:col>
          <xdr:colOff>19050</xdr:colOff>
          <xdr:row>38</xdr:row>
          <xdr:rowOff>28575</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E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38</xdr:row>
          <xdr:rowOff>9525</xdr:rowOff>
        </xdr:from>
        <xdr:to>
          <xdr:col>1</xdr:col>
          <xdr:colOff>19050</xdr:colOff>
          <xdr:row>39</xdr:row>
          <xdr:rowOff>38100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E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39</xdr:row>
          <xdr:rowOff>9525</xdr:rowOff>
        </xdr:from>
        <xdr:to>
          <xdr:col>1</xdr:col>
          <xdr:colOff>19050</xdr:colOff>
          <xdr:row>40</xdr:row>
          <xdr:rowOff>38100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E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40</xdr:row>
          <xdr:rowOff>9525</xdr:rowOff>
        </xdr:from>
        <xdr:to>
          <xdr:col>1</xdr:col>
          <xdr:colOff>19050</xdr:colOff>
          <xdr:row>41</xdr:row>
          <xdr:rowOff>28575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E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52</xdr:row>
          <xdr:rowOff>0</xdr:rowOff>
        </xdr:from>
        <xdr:to>
          <xdr:col>1</xdr:col>
          <xdr:colOff>19050</xdr:colOff>
          <xdr:row>53</xdr:row>
          <xdr:rowOff>28575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E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53</xdr:row>
          <xdr:rowOff>190500</xdr:rowOff>
        </xdr:from>
        <xdr:to>
          <xdr:col>1</xdr:col>
          <xdr:colOff>19050</xdr:colOff>
          <xdr:row>55</xdr:row>
          <xdr:rowOff>28575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E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54</xdr:row>
          <xdr:rowOff>180975</xdr:rowOff>
        </xdr:from>
        <xdr:to>
          <xdr:col>1</xdr:col>
          <xdr:colOff>19050</xdr:colOff>
          <xdr:row>56</xdr:row>
          <xdr:rowOff>19050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E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66</xdr:row>
          <xdr:rowOff>9525</xdr:rowOff>
        </xdr:from>
        <xdr:to>
          <xdr:col>1</xdr:col>
          <xdr:colOff>19050</xdr:colOff>
          <xdr:row>67</xdr:row>
          <xdr:rowOff>38100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E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79</xdr:row>
          <xdr:rowOff>9525</xdr:rowOff>
        </xdr:from>
        <xdr:to>
          <xdr:col>0</xdr:col>
          <xdr:colOff>600075</xdr:colOff>
          <xdr:row>80</xdr:row>
          <xdr:rowOff>38100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E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80</xdr:row>
          <xdr:rowOff>19050</xdr:rowOff>
        </xdr:from>
        <xdr:to>
          <xdr:col>0</xdr:col>
          <xdr:colOff>600075</xdr:colOff>
          <xdr:row>81</xdr:row>
          <xdr:rowOff>47625</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E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81</xdr:row>
          <xdr:rowOff>19050</xdr:rowOff>
        </xdr:from>
        <xdr:to>
          <xdr:col>0</xdr:col>
          <xdr:colOff>600075</xdr:colOff>
          <xdr:row>82</xdr:row>
          <xdr:rowOff>47625</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E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92</xdr:row>
          <xdr:rowOff>0</xdr:rowOff>
        </xdr:from>
        <xdr:to>
          <xdr:col>1</xdr:col>
          <xdr:colOff>19050</xdr:colOff>
          <xdr:row>93</xdr:row>
          <xdr:rowOff>28575</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E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103</xdr:row>
          <xdr:rowOff>0</xdr:rowOff>
        </xdr:from>
        <xdr:to>
          <xdr:col>1</xdr:col>
          <xdr:colOff>19050</xdr:colOff>
          <xdr:row>104</xdr:row>
          <xdr:rowOff>28575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E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103</xdr:row>
          <xdr:rowOff>171450</xdr:rowOff>
        </xdr:from>
        <xdr:to>
          <xdr:col>1</xdr:col>
          <xdr:colOff>19050</xdr:colOff>
          <xdr:row>105</xdr:row>
          <xdr:rowOff>47625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E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105</xdr:row>
          <xdr:rowOff>9525</xdr:rowOff>
        </xdr:from>
        <xdr:to>
          <xdr:col>1</xdr:col>
          <xdr:colOff>28575</xdr:colOff>
          <xdr:row>106</xdr:row>
          <xdr:rowOff>19050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E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126</xdr:row>
          <xdr:rowOff>28575</xdr:rowOff>
        </xdr:from>
        <xdr:to>
          <xdr:col>1</xdr:col>
          <xdr:colOff>0</xdr:colOff>
          <xdr:row>127</xdr:row>
          <xdr:rowOff>57150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E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128</xdr:row>
          <xdr:rowOff>28575</xdr:rowOff>
        </xdr:from>
        <xdr:to>
          <xdr:col>1</xdr:col>
          <xdr:colOff>0</xdr:colOff>
          <xdr:row>129</xdr:row>
          <xdr:rowOff>47625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E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140</xdr:row>
          <xdr:rowOff>0</xdr:rowOff>
        </xdr:from>
        <xdr:to>
          <xdr:col>1</xdr:col>
          <xdr:colOff>19050</xdr:colOff>
          <xdr:row>141</xdr:row>
          <xdr:rowOff>28575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E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141</xdr:row>
          <xdr:rowOff>9525</xdr:rowOff>
        </xdr:from>
        <xdr:to>
          <xdr:col>1</xdr:col>
          <xdr:colOff>19050</xdr:colOff>
          <xdr:row>142</xdr:row>
          <xdr:rowOff>38100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E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142</xdr:row>
          <xdr:rowOff>9525</xdr:rowOff>
        </xdr:from>
        <xdr:to>
          <xdr:col>1</xdr:col>
          <xdr:colOff>19050</xdr:colOff>
          <xdr:row>143</xdr:row>
          <xdr:rowOff>28575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E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144</xdr:row>
          <xdr:rowOff>0</xdr:rowOff>
        </xdr:from>
        <xdr:to>
          <xdr:col>1</xdr:col>
          <xdr:colOff>19050</xdr:colOff>
          <xdr:row>145</xdr:row>
          <xdr:rowOff>19050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E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146</xdr:row>
          <xdr:rowOff>0</xdr:rowOff>
        </xdr:from>
        <xdr:to>
          <xdr:col>1</xdr:col>
          <xdr:colOff>19050</xdr:colOff>
          <xdr:row>147</xdr:row>
          <xdr:rowOff>19050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E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148</xdr:row>
          <xdr:rowOff>0</xdr:rowOff>
        </xdr:from>
        <xdr:to>
          <xdr:col>1</xdr:col>
          <xdr:colOff>19050</xdr:colOff>
          <xdr:row>149</xdr:row>
          <xdr:rowOff>28575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E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148</xdr:row>
          <xdr:rowOff>171450</xdr:rowOff>
        </xdr:from>
        <xdr:to>
          <xdr:col>1</xdr:col>
          <xdr:colOff>19050</xdr:colOff>
          <xdr:row>150</xdr:row>
          <xdr:rowOff>9525</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E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116</xdr:row>
          <xdr:rowOff>361950</xdr:rowOff>
        </xdr:from>
        <xdr:to>
          <xdr:col>0</xdr:col>
          <xdr:colOff>600075</xdr:colOff>
          <xdr:row>118</xdr:row>
          <xdr:rowOff>28575</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E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162</xdr:row>
          <xdr:rowOff>0</xdr:rowOff>
        </xdr:from>
        <xdr:to>
          <xdr:col>0</xdr:col>
          <xdr:colOff>600075</xdr:colOff>
          <xdr:row>163</xdr:row>
          <xdr:rowOff>28575</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E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163</xdr:row>
          <xdr:rowOff>9525</xdr:rowOff>
        </xdr:from>
        <xdr:to>
          <xdr:col>2</xdr:col>
          <xdr:colOff>19050</xdr:colOff>
          <xdr:row>164</xdr:row>
          <xdr:rowOff>38100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E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164</xdr:row>
          <xdr:rowOff>0</xdr:rowOff>
        </xdr:from>
        <xdr:to>
          <xdr:col>2</xdr:col>
          <xdr:colOff>19050</xdr:colOff>
          <xdr:row>165</xdr:row>
          <xdr:rowOff>28575</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E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165</xdr:row>
          <xdr:rowOff>9525</xdr:rowOff>
        </xdr:from>
        <xdr:to>
          <xdr:col>2</xdr:col>
          <xdr:colOff>19050</xdr:colOff>
          <xdr:row>166</xdr:row>
          <xdr:rowOff>38100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E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168</xdr:row>
          <xdr:rowOff>9525</xdr:rowOff>
        </xdr:from>
        <xdr:to>
          <xdr:col>2</xdr:col>
          <xdr:colOff>19050</xdr:colOff>
          <xdr:row>169</xdr:row>
          <xdr:rowOff>38100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E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177</xdr:row>
          <xdr:rowOff>9525</xdr:rowOff>
        </xdr:from>
        <xdr:to>
          <xdr:col>2</xdr:col>
          <xdr:colOff>19050</xdr:colOff>
          <xdr:row>178</xdr:row>
          <xdr:rowOff>38100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E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179</xdr:row>
          <xdr:rowOff>104775</xdr:rowOff>
        </xdr:from>
        <xdr:to>
          <xdr:col>1</xdr:col>
          <xdr:colOff>0</xdr:colOff>
          <xdr:row>180</xdr:row>
          <xdr:rowOff>142875</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E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182</xdr:row>
          <xdr:rowOff>9525</xdr:rowOff>
        </xdr:from>
        <xdr:to>
          <xdr:col>2</xdr:col>
          <xdr:colOff>19050</xdr:colOff>
          <xdr:row>183</xdr:row>
          <xdr:rowOff>38100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E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182</xdr:row>
          <xdr:rowOff>180975</xdr:rowOff>
        </xdr:from>
        <xdr:to>
          <xdr:col>2</xdr:col>
          <xdr:colOff>19050</xdr:colOff>
          <xdr:row>184</xdr:row>
          <xdr:rowOff>19050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E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183</xdr:row>
          <xdr:rowOff>180975</xdr:rowOff>
        </xdr:from>
        <xdr:to>
          <xdr:col>2</xdr:col>
          <xdr:colOff>19050</xdr:colOff>
          <xdr:row>185</xdr:row>
          <xdr:rowOff>19050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E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184</xdr:row>
          <xdr:rowOff>180975</xdr:rowOff>
        </xdr:from>
        <xdr:to>
          <xdr:col>2</xdr:col>
          <xdr:colOff>19050</xdr:colOff>
          <xdr:row>186</xdr:row>
          <xdr:rowOff>19050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E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185</xdr:row>
          <xdr:rowOff>180975</xdr:rowOff>
        </xdr:from>
        <xdr:to>
          <xdr:col>2</xdr:col>
          <xdr:colOff>19050</xdr:colOff>
          <xdr:row>187</xdr:row>
          <xdr:rowOff>38100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E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187</xdr:row>
          <xdr:rowOff>0</xdr:rowOff>
        </xdr:from>
        <xdr:to>
          <xdr:col>1</xdr:col>
          <xdr:colOff>19050</xdr:colOff>
          <xdr:row>188</xdr:row>
          <xdr:rowOff>38100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E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215</xdr:row>
          <xdr:rowOff>0</xdr:rowOff>
        </xdr:from>
        <xdr:to>
          <xdr:col>1</xdr:col>
          <xdr:colOff>19050</xdr:colOff>
          <xdr:row>216</xdr:row>
          <xdr:rowOff>28575</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E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216</xdr:row>
          <xdr:rowOff>0</xdr:rowOff>
        </xdr:from>
        <xdr:to>
          <xdr:col>1</xdr:col>
          <xdr:colOff>19050</xdr:colOff>
          <xdr:row>217</xdr:row>
          <xdr:rowOff>28575</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E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79376</xdr:colOff>
      <xdr:row>13</xdr:row>
      <xdr:rowOff>55561</xdr:rowOff>
    </xdr:from>
    <xdr:to>
      <xdr:col>38</xdr:col>
      <xdr:colOff>515938</xdr:colOff>
      <xdr:row>25</xdr:row>
      <xdr:rowOff>87312</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9961564" y="2547936"/>
          <a:ext cx="4714874" cy="2127251"/>
        </a:xfrm>
        <a:prstGeom prst="rect">
          <a:avLst/>
        </a:prstGeom>
        <a:solidFill>
          <a:srgbClr val="FFFFD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u="sng"/>
            <a:t>Note</a:t>
          </a:r>
          <a:r>
            <a:rPr lang="en-US" sz="1100"/>
            <a:t>: Utilize</a:t>
          </a:r>
          <a:r>
            <a:rPr lang="en-US" sz="1100" baseline="0"/>
            <a:t> the available "Summary of Measures" boxes to provide a brief summary of the addressed/not addressed measure. </a:t>
          </a:r>
          <a:br>
            <a:rPr lang="en-US" sz="1100" baseline="0"/>
          </a:br>
          <a:br>
            <a:rPr lang="en-US" sz="1100" baseline="0"/>
          </a:br>
          <a:r>
            <a:rPr lang="en-US" sz="1100" baseline="0"/>
            <a:t>This section should all be supported by your whole house assessment as to "why" you chose to install specific measures.. </a:t>
          </a:r>
        </a:p>
        <a:p>
          <a:br>
            <a:rPr lang="en-US" sz="1100" baseline="0"/>
          </a:br>
          <a:r>
            <a:rPr lang="en-US" sz="1100" baseline="0"/>
            <a:t>Then enter the associated costs for each section. </a:t>
          </a:r>
          <a:br>
            <a:rPr lang="en-US" sz="1100" baseline="0"/>
          </a:br>
          <a:br>
            <a:rPr lang="en-US" sz="1100" baseline="0"/>
          </a:br>
          <a:r>
            <a:rPr lang="en-US" sz="1100" baseline="0"/>
            <a:t>These LH &amp; DOE Checklists will suffice for meeting Section 9. - Record Keeping Requirements section for "Completed signed and dated documentation for completion of the "Priority List" (If applicable)" requirement. </a:t>
          </a:r>
          <a:endParaRPr lang="en-US" sz="1100"/>
        </a:p>
      </xdr:txBody>
    </xdr:sp>
    <xdr:clientData/>
  </xdr:twoCellAnchor>
  <xdr:twoCellAnchor>
    <xdr:from>
      <xdr:col>29</xdr:col>
      <xdr:colOff>127000</xdr:colOff>
      <xdr:row>15</xdr:row>
      <xdr:rowOff>158750</xdr:rowOff>
    </xdr:from>
    <xdr:to>
      <xdr:col>30</xdr:col>
      <xdr:colOff>238125</xdr:colOff>
      <xdr:row>17</xdr:row>
      <xdr:rowOff>71438</xdr:rowOff>
    </xdr:to>
    <xdr:sp macro="" textlink="">
      <xdr:nvSpPr>
        <xdr:cNvPr id="4" name="Right Arrow 3">
          <a:extLst>
            <a:ext uri="{FF2B5EF4-FFF2-40B4-BE49-F238E27FC236}">
              <a16:creationId xmlns:a16="http://schemas.microsoft.com/office/drawing/2014/main" id="{00000000-0008-0000-0E00-000004000000}"/>
            </a:ext>
          </a:extLst>
        </xdr:cNvPr>
        <xdr:cNvSpPr/>
      </xdr:nvSpPr>
      <xdr:spPr>
        <a:xfrm rot="10800000">
          <a:off x="8786813" y="3143250"/>
          <a:ext cx="722312" cy="29368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93</xdr:row>
          <xdr:rowOff>0</xdr:rowOff>
        </xdr:from>
        <xdr:to>
          <xdr:col>1</xdr:col>
          <xdr:colOff>19050</xdr:colOff>
          <xdr:row>94</xdr:row>
          <xdr:rowOff>28575</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E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26</xdr:row>
          <xdr:rowOff>0</xdr:rowOff>
        </xdr:from>
        <xdr:to>
          <xdr:col>1</xdr:col>
          <xdr:colOff>19050</xdr:colOff>
          <xdr:row>27</xdr:row>
          <xdr:rowOff>28575</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E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xdr:row>
          <xdr:rowOff>0</xdr:rowOff>
        </xdr:from>
        <xdr:to>
          <xdr:col>1</xdr:col>
          <xdr:colOff>19050</xdr:colOff>
          <xdr:row>42</xdr:row>
          <xdr:rowOff>28575</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E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106</xdr:row>
          <xdr:rowOff>19050</xdr:rowOff>
        </xdr:from>
        <xdr:to>
          <xdr:col>0</xdr:col>
          <xdr:colOff>600075</xdr:colOff>
          <xdr:row>107</xdr:row>
          <xdr:rowOff>47625</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E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188</xdr:row>
          <xdr:rowOff>76200</xdr:rowOff>
        </xdr:from>
        <xdr:to>
          <xdr:col>1</xdr:col>
          <xdr:colOff>419100</xdr:colOff>
          <xdr:row>189</xdr:row>
          <xdr:rowOff>104775</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E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194</xdr:row>
          <xdr:rowOff>104775</xdr:rowOff>
        </xdr:from>
        <xdr:to>
          <xdr:col>0</xdr:col>
          <xdr:colOff>600075</xdr:colOff>
          <xdr:row>195</xdr:row>
          <xdr:rowOff>123825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E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201</xdr:row>
          <xdr:rowOff>0</xdr:rowOff>
        </xdr:from>
        <xdr:to>
          <xdr:col>1</xdr:col>
          <xdr:colOff>19050</xdr:colOff>
          <xdr:row>202</xdr:row>
          <xdr:rowOff>28575</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E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4</xdr:row>
          <xdr:rowOff>19050</xdr:rowOff>
        </xdr:from>
        <xdr:to>
          <xdr:col>10</xdr:col>
          <xdr:colOff>733425</xdr:colOff>
          <xdr:row>4</xdr:row>
          <xdr:rowOff>228600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F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9525</xdr:rowOff>
        </xdr:from>
        <xdr:to>
          <xdr:col>12</xdr:col>
          <xdr:colOff>742950</xdr:colOff>
          <xdr:row>4</xdr:row>
          <xdr:rowOff>219075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F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xdr:row>
          <xdr:rowOff>9525</xdr:rowOff>
        </xdr:from>
        <xdr:to>
          <xdr:col>10</xdr:col>
          <xdr:colOff>742950</xdr:colOff>
          <xdr:row>5</xdr:row>
          <xdr:rowOff>219075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19050</xdr:rowOff>
        </xdr:from>
        <xdr:to>
          <xdr:col>12</xdr:col>
          <xdr:colOff>742950</xdr:colOff>
          <xdr:row>6</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F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9525</xdr:rowOff>
        </xdr:from>
        <xdr:to>
          <xdr:col>10</xdr:col>
          <xdr:colOff>742950</xdr:colOff>
          <xdr:row>6</xdr:row>
          <xdr:rowOff>219075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F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19050</xdr:rowOff>
        </xdr:from>
        <xdr:to>
          <xdr:col>12</xdr:col>
          <xdr:colOff>742950</xdr:colOff>
          <xdr:row>6</xdr:row>
          <xdr:rowOff>228600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10</xdr:col>
          <xdr:colOff>733425</xdr:colOff>
          <xdr:row>7</xdr:row>
          <xdr:rowOff>228600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F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xdr:rowOff>
        </xdr:from>
        <xdr:to>
          <xdr:col>12</xdr:col>
          <xdr:colOff>742950</xdr:colOff>
          <xdr:row>8</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F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9525</xdr:rowOff>
        </xdr:from>
        <xdr:to>
          <xdr:col>10</xdr:col>
          <xdr:colOff>733425</xdr:colOff>
          <xdr:row>8</xdr:row>
          <xdr:rowOff>219075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F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28575</xdr:rowOff>
        </xdr:from>
        <xdr:to>
          <xdr:col>12</xdr:col>
          <xdr:colOff>742950</xdr:colOff>
          <xdr:row>9</xdr:row>
          <xdr:rowOff>9525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F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19050</xdr:rowOff>
        </xdr:from>
        <xdr:to>
          <xdr:col>10</xdr:col>
          <xdr:colOff>742950</xdr:colOff>
          <xdr:row>10</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F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28575</xdr:rowOff>
        </xdr:from>
        <xdr:to>
          <xdr:col>12</xdr:col>
          <xdr:colOff>742950</xdr:colOff>
          <xdr:row>10</xdr:row>
          <xdr:rowOff>9525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F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31</xdr:row>
          <xdr:rowOff>85725</xdr:rowOff>
        </xdr:from>
        <xdr:to>
          <xdr:col>0</xdr:col>
          <xdr:colOff>504825</xdr:colOff>
          <xdr:row>32</xdr:row>
          <xdr:rowOff>152400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F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104775</xdr:rowOff>
        </xdr:from>
        <xdr:to>
          <xdr:col>3</xdr:col>
          <xdr:colOff>19050</xdr:colOff>
          <xdr:row>32</xdr:row>
          <xdr:rowOff>142875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F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104775</xdr:rowOff>
        </xdr:from>
        <xdr:to>
          <xdr:col>1</xdr:col>
          <xdr:colOff>419100</xdr:colOff>
          <xdr:row>32</xdr:row>
          <xdr:rowOff>133350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F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38</xdr:row>
          <xdr:rowOff>171450</xdr:rowOff>
        </xdr:from>
        <xdr:to>
          <xdr:col>1</xdr:col>
          <xdr:colOff>38100</xdr:colOff>
          <xdr:row>40</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F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0</xdr:rowOff>
        </xdr:from>
        <xdr:to>
          <xdr:col>3</xdr:col>
          <xdr:colOff>104775</xdr:colOff>
          <xdr:row>40</xdr:row>
          <xdr:rowOff>9525</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F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190500</xdr:rowOff>
        </xdr:from>
        <xdr:to>
          <xdr:col>2</xdr:col>
          <xdr:colOff>104775</xdr:colOff>
          <xdr:row>39</xdr:row>
          <xdr:rowOff>180975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F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41</xdr:row>
          <xdr:rowOff>19050</xdr:rowOff>
        </xdr:from>
        <xdr:to>
          <xdr:col>1</xdr:col>
          <xdr:colOff>28575</xdr:colOff>
          <xdr:row>41</xdr:row>
          <xdr:rowOff>152400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F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0</xdr:rowOff>
        </xdr:from>
        <xdr:to>
          <xdr:col>3</xdr:col>
          <xdr:colOff>85725</xdr:colOff>
          <xdr:row>42</xdr:row>
          <xdr:rowOff>9525</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F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40</xdr:row>
          <xdr:rowOff>180975</xdr:rowOff>
        </xdr:from>
        <xdr:to>
          <xdr:col>2</xdr:col>
          <xdr:colOff>95250</xdr:colOff>
          <xdr:row>42</xdr:row>
          <xdr:rowOff>9525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F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171450</xdr:rowOff>
        </xdr:from>
        <xdr:to>
          <xdr:col>1</xdr:col>
          <xdr:colOff>247650</xdr:colOff>
          <xdr:row>19</xdr:row>
          <xdr:rowOff>19050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F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190500</xdr:rowOff>
        </xdr:from>
        <xdr:to>
          <xdr:col>2</xdr:col>
          <xdr:colOff>104775</xdr:colOff>
          <xdr:row>19</xdr:row>
          <xdr:rowOff>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F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171450</xdr:rowOff>
        </xdr:from>
        <xdr:to>
          <xdr:col>3</xdr:col>
          <xdr:colOff>247650</xdr:colOff>
          <xdr:row>19</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F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171450</xdr:rowOff>
        </xdr:from>
        <xdr:to>
          <xdr:col>1</xdr:col>
          <xdr:colOff>38100</xdr:colOff>
          <xdr:row>38</xdr:row>
          <xdr:rowOff>9525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F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37</xdr:row>
          <xdr:rowOff>0</xdr:rowOff>
        </xdr:from>
        <xdr:to>
          <xdr:col>3</xdr:col>
          <xdr:colOff>95250</xdr:colOff>
          <xdr:row>38</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F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36</xdr:row>
          <xdr:rowOff>190500</xdr:rowOff>
        </xdr:from>
        <xdr:to>
          <xdr:col>2</xdr:col>
          <xdr:colOff>104775</xdr:colOff>
          <xdr:row>37</xdr:row>
          <xdr:rowOff>180975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F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19050</xdr:rowOff>
        </xdr:from>
        <xdr:to>
          <xdr:col>1</xdr:col>
          <xdr:colOff>28575</xdr:colOff>
          <xdr:row>46</xdr:row>
          <xdr:rowOff>152400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F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0</xdr:rowOff>
        </xdr:from>
        <xdr:to>
          <xdr:col>3</xdr:col>
          <xdr:colOff>85725</xdr:colOff>
          <xdr:row>47</xdr:row>
          <xdr:rowOff>9525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F00-00001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45</xdr:row>
          <xdr:rowOff>180975</xdr:rowOff>
        </xdr:from>
        <xdr:to>
          <xdr:col>2</xdr:col>
          <xdr:colOff>95250</xdr:colOff>
          <xdr:row>47</xdr:row>
          <xdr:rowOff>9525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F00-00001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0</xdr:rowOff>
        </xdr:from>
        <xdr:to>
          <xdr:col>0</xdr:col>
          <xdr:colOff>485775</xdr:colOff>
          <xdr:row>28</xdr:row>
          <xdr:rowOff>257175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F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19050</xdr:rowOff>
        </xdr:from>
        <xdr:to>
          <xdr:col>3</xdr:col>
          <xdr:colOff>28575</xdr:colOff>
          <xdr:row>28</xdr:row>
          <xdr:rowOff>247650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F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28</xdr:row>
          <xdr:rowOff>28575</xdr:rowOff>
        </xdr:from>
        <xdr:to>
          <xdr:col>2</xdr:col>
          <xdr:colOff>9525</xdr:colOff>
          <xdr:row>28</xdr:row>
          <xdr:rowOff>238125</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F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171450</xdr:rowOff>
        </xdr:from>
        <xdr:to>
          <xdr:col>1</xdr:col>
          <xdr:colOff>247650</xdr:colOff>
          <xdr:row>24</xdr:row>
          <xdr:rowOff>19050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F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190500</xdr:rowOff>
        </xdr:from>
        <xdr:to>
          <xdr:col>2</xdr:col>
          <xdr:colOff>104775</xdr:colOff>
          <xdr:row>24</xdr:row>
          <xdr:rowOff>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F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171450</xdr:rowOff>
        </xdr:from>
        <xdr:to>
          <xdr:col>3</xdr:col>
          <xdr:colOff>247650</xdr:colOff>
          <xdr:row>24</xdr:row>
          <xdr:rowOff>19050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F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52</xdr:row>
          <xdr:rowOff>19050</xdr:rowOff>
        </xdr:from>
        <xdr:to>
          <xdr:col>1</xdr:col>
          <xdr:colOff>28575</xdr:colOff>
          <xdr:row>52</xdr:row>
          <xdr:rowOff>152400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F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0</xdr:rowOff>
        </xdr:from>
        <xdr:to>
          <xdr:col>3</xdr:col>
          <xdr:colOff>85725</xdr:colOff>
          <xdr:row>53</xdr:row>
          <xdr:rowOff>9525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F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51</xdr:row>
          <xdr:rowOff>180975</xdr:rowOff>
        </xdr:from>
        <xdr:to>
          <xdr:col>2</xdr:col>
          <xdr:colOff>95250</xdr:colOff>
          <xdr:row>53</xdr:row>
          <xdr:rowOff>9525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F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54</xdr:row>
          <xdr:rowOff>19050</xdr:rowOff>
        </xdr:from>
        <xdr:to>
          <xdr:col>1</xdr:col>
          <xdr:colOff>28575</xdr:colOff>
          <xdr:row>54</xdr:row>
          <xdr:rowOff>152400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F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53</xdr:row>
          <xdr:rowOff>180975</xdr:rowOff>
        </xdr:from>
        <xdr:to>
          <xdr:col>3</xdr:col>
          <xdr:colOff>95250</xdr:colOff>
          <xdr:row>54</xdr:row>
          <xdr:rowOff>190500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F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53</xdr:row>
          <xdr:rowOff>180975</xdr:rowOff>
        </xdr:from>
        <xdr:to>
          <xdr:col>2</xdr:col>
          <xdr:colOff>95250</xdr:colOff>
          <xdr:row>55</xdr:row>
          <xdr:rowOff>9525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F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19050</xdr:rowOff>
        </xdr:from>
        <xdr:to>
          <xdr:col>1</xdr:col>
          <xdr:colOff>28575</xdr:colOff>
          <xdr:row>57</xdr:row>
          <xdr:rowOff>152400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F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57</xdr:row>
          <xdr:rowOff>0</xdr:rowOff>
        </xdr:from>
        <xdr:to>
          <xdr:col>3</xdr:col>
          <xdr:colOff>85725</xdr:colOff>
          <xdr:row>58</xdr:row>
          <xdr:rowOff>9525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F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56</xdr:row>
          <xdr:rowOff>180975</xdr:rowOff>
        </xdr:from>
        <xdr:to>
          <xdr:col>2</xdr:col>
          <xdr:colOff>95250</xdr:colOff>
          <xdr:row>58</xdr:row>
          <xdr:rowOff>9525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F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59</xdr:row>
          <xdr:rowOff>19050</xdr:rowOff>
        </xdr:from>
        <xdr:to>
          <xdr:col>1</xdr:col>
          <xdr:colOff>28575</xdr:colOff>
          <xdr:row>59</xdr:row>
          <xdr:rowOff>152400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F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58</xdr:row>
          <xdr:rowOff>190500</xdr:rowOff>
        </xdr:from>
        <xdr:to>
          <xdr:col>3</xdr:col>
          <xdr:colOff>76200</xdr:colOff>
          <xdr:row>60</xdr:row>
          <xdr:rowOff>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F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58</xdr:row>
          <xdr:rowOff>180975</xdr:rowOff>
        </xdr:from>
        <xdr:to>
          <xdr:col>2</xdr:col>
          <xdr:colOff>95250</xdr:colOff>
          <xdr:row>60</xdr:row>
          <xdr:rowOff>9525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F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61</xdr:row>
          <xdr:rowOff>19050</xdr:rowOff>
        </xdr:from>
        <xdr:to>
          <xdr:col>1</xdr:col>
          <xdr:colOff>28575</xdr:colOff>
          <xdr:row>61</xdr:row>
          <xdr:rowOff>152400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F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60</xdr:row>
          <xdr:rowOff>180975</xdr:rowOff>
        </xdr:from>
        <xdr:to>
          <xdr:col>3</xdr:col>
          <xdr:colOff>76200</xdr:colOff>
          <xdr:row>61</xdr:row>
          <xdr:rowOff>190500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F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60</xdr:row>
          <xdr:rowOff>180975</xdr:rowOff>
        </xdr:from>
        <xdr:to>
          <xdr:col>2</xdr:col>
          <xdr:colOff>95250</xdr:colOff>
          <xdr:row>62</xdr:row>
          <xdr:rowOff>9525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F00-00003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65</xdr:row>
          <xdr:rowOff>19050</xdr:rowOff>
        </xdr:from>
        <xdr:to>
          <xdr:col>1</xdr:col>
          <xdr:colOff>28575</xdr:colOff>
          <xdr:row>65</xdr:row>
          <xdr:rowOff>152400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F00-00003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65</xdr:row>
          <xdr:rowOff>0</xdr:rowOff>
        </xdr:from>
        <xdr:to>
          <xdr:col>3</xdr:col>
          <xdr:colOff>85725</xdr:colOff>
          <xdr:row>66</xdr:row>
          <xdr:rowOff>9525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F00-00003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64</xdr:row>
          <xdr:rowOff>180975</xdr:rowOff>
        </xdr:from>
        <xdr:to>
          <xdr:col>2</xdr:col>
          <xdr:colOff>95250</xdr:colOff>
          <xdr:row>66</xdr:row>
          <xdr:rowOff>9525</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F00-00003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19050</xdr:rowOff>
        </xdr:from>
        <xdr:to>
          <xdr:col>1</xdr:col>
          <xdr:colOff>28575</xdr:colOff>
          <xdr:row>67</xdr:row>
          <xdr:rowOff>152400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F00-00003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67</xdr:row>
          <xdr:rowOff>0</xdr:rowOff>
        </xdr:from>
        <xdr:to>
          <xdr:col>3</xdr:col>
          <xdr:colOff>85725</xdr:colOff>
          <xdr:row>68</xdr:row>
          <xdr:rowOff>9525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F00-00003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66</xdr:row>
          <xdr:rowOff>180975</xdr:rowOff>
        </xdr:from>
        <xdr:to>
          <xdr:col>2</xdr:col>
          <xdr:colOff>95250</xdr:colOff>
          <xdr:row>68</xdr:row>
          <xdr:rowOff>9525</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F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73</xdr:row>
          <xdr:rowOff>19050</xdr:rowOff>
        </xdr:from>
        <xdr:to>
          <xdr:col>1</xdr:col>
          <xdr:colOff>28575</xdr:colOff>
          <xdr:row>73</xdr:row>
          <xdr:rowOff>152400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F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73</xdr:row>
          <xdr:rowOff>0</xdr:rowOff>
        </xdr:from>
        <xdr:to>
          <xdr:col>3</xdr:col>
          <xdr:colOff>85725</xdr:colOff>
          <xdr:row>74</xdr:row>
          <xdr:rowOff>9525</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F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72</xdr:row>
          <xdr:rowOff>180975</xdr:rowOff>
        </xdr:from>
        <xdr:to>
          <xdr:col>2</xdr:col>
          <xdr:colOff>95250</xdr:colOff>
          <xdr:row>74</xdr:row>
          <xdr:rowOff>9525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F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75</xdr:row>
          <xdr:rowOff>19050</xdr:rowOff>
        </xdr:from>
        <xdr:to>
          <xdr:col>1</xdr:col>
          <xdr:colOff>28575</xdr:colOff>
          <xdr:row>75</xdr:row>
          <xdr:rowOff>152400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F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75</xdr:row>
          <xdr:rowOff>0</xdr:rowOff>
        </xdr:from>
        <xdr:to>
          <xdr:col>3</xdr:col>
          <xdr:colOff>85725</xdr:colOff>
          <xdr:row>76</xdr:row>
          <xdr:rowOff>9525</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F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74</xdr:row>
          <xdr:rowOff>180975</xdr:rowOff>
        </xdr:from>
        <xdr:to>
          <xdr:col>2</xdr:col>
          <xdr:colOff>95250</xdr:colOff>
          <xdr:row>76</xdr:row>
          <xdr:rowOff>9525</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F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81</xdr:row>
          <xdr:rowOff>19050</xdr:rowOff>
        </xdr:from>
        <xdr:to>
          <xdr:col>1</xdr:col>
          <xdr:colOff>28575</xdr:colOff>
          <xdr:row>81</xdr:row>
          <xdr:rowOff>152400</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F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81</xdr:row>
          <xdr:rowOff>0</xdr:rowOff>
        </xdr:from>
        <xdr:to>
          <xdr:col>3</xdr:col>
          <xdr:colOff>85725</xdr:colOff>
          <xdr:row>82</xdr:row>
          <xdr:rowOff>9525</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F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80</xdr:row>
          <xdr:rowOff>180975</xdr:rowOff>
        </xdr:from>
        <xdr:to>
          <xdr:col>2</xdr:col>
          <xdr:colOff>95250</xdr:colOff>
          <xdr:row>82</xdr:row>
          <xdr:rowOff>9525</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F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19050</xdr:rowOff>
        </xdr:from>
        <xdr:to>
          <xdr:col>1</xdr:col>
          <xdr:colOff>28575</xdr:colOff>
          <xdr:row>83</xdr:row>
          <xdr:rowOff>152400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F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83</xdr:row>
          <xdr:rowOff>0</xdr:rowOff>
        </xdr:from>
        <xdr:to>
          <xdr:col>3</xdr:col>
          <xdr:colOff>85725</xdr:colOff>
          <xdr:row>84</xdr:row>
          <xdr:rowOff>9525</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F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82</xdr:row>
          <xdr:rowOff>180975</xdr:rowOff>
        </xdr:from>
        <xdr:to>
          <xdr:col>2</xdr:col>
          <xdr:colOff>95250</xdr:colOff>
          <xdr:row>84</xdr:row>
          <xdr:rowOff>9525</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F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85</xdr:row>
          <xdr:rowOff>19050</xdr:rowOff>
        </xdr:from>
        <xdr:to>
          <xdr:col>1</xdr:col>
          <xdr:colOff>28575</xdr:colOff>
          <xdr:row>85</xdr:row>
          <xdr:rowOff>152400</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F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85</xdr:row>
          <xdr:rowOff>0</xdr:rowOff>
        </xdr:from>
        <xdr:to>
          <xdr:col>3</xdr:col>
          <xdr:colOff>85725</xdr:colOff>
          <xdr:row>86</xdr:row>
          <xdr:rowOff>9525</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F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84</xdr:row>
          <xdr:rowOff>180975</xdr:rowOff>
        </xdr:from>
        <xdr:to>
          <xdr:col>2</xdr:col>
          <xdr:colOff>95250</xdr:colOff>
          <xdr:row>86</xdr:row>
          <xdr:rowOff>9525</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F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87</xdr:row>
          <xdr:rowOff>19050</xdr:rowOff>
        </xdr:from>
        <xdr:to>
          <xdr:col>1</xdr:col>
          <xdr:colOff>28575</xdr:colOff>
          <xdr:row>87</xdr:row>
          <xdr:rowOff>152400</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F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87</xdr:row>
          <xdr:rowOff>0</xdr:rowOff>
        </xdr:from>
        <xdr:to>
          <xdr:col>3</xdr:col>
          <xdr:colOff>85725</xdr:colOff>
          <xdr:row>88</xdr:row>
          <xdr:rowOff>9525</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F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86</xdr:row>
          <xdr:rowOff>180975</xdr:rowOff>
        </xdr:from>
        <xdr:to>
          <xdr:col>2</xdr:col>
          <xdr:colOff>95250</xdr:colOff>
          <xdr:row>88</xdr:row>
          <xdr:rowOff>9525</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F00-00004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94</xdr:row>
          <xdr:rowOff>19050</xdr:rowOff>
        </xdr:from>
        <xdr:to>
          <xdr:col>1</xdr:col>
          <xdr:colOff>28575</xdr:colOff>
          <xdr:row>94</xdr:row>
          <xdr:rowOff>152400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F00-00004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94</xdr:row>
          <xdr:rowOff>0</xdr:rowOff>
        </xdr:from>
        <xdr:to>
          <xdr:col>3</xdr:col>
          <xdr:colOff>85725</xdr:colOff>
          <xdr:row>95</xdr:row>
          <xdr:rowOff>9525</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F00-00004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93</xdr:row>
          <xdr:rowOff>180975</xdr:rowOff>
        </xdr:from>
        <xdr:to>
          <xdr:col>2</xdr:col>
          <xdr:colOff>95250</xdr:colOff>
          <xdr:row>95</xdr:row>
          <xdr:rowOff>9525</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0F00-00004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94</xdr:row>
          <xdr:rowOff>0</xdr:rowOff>
        </xdr:from>
        <xdr:to>
          <xdr:col>3</xdr:col>
          <xdr:colOff>85725</xdr:colOff>
          <xdr:row>95</xdr:row>
          <xdr:rowOff>9525</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0F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96</xdr:row>
          <xdr:rowOff>19050</xdr:rowOff>
        </xdr:from>
        <xdr:to>
          <xdr:col>1</xdr:col>
          <xdr:colOff>28575</xdr:colOff>
          <xdr:row>96</xdr:row>
          <xdr:rowOff>152400</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0F00-00005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96</xdr:row>
          <xdr:rowOff>0</xdr:rowOff>
        </xdr:from>
        <xdr:to>
          <xdr:col>3</xdr:col>
          <xdr:colOff>85725</xdr:colOff>
          <xdr:row>97</xdr:row>
          <xdr:rowOff>9525</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F00-00005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95</xdr:row>
          <xdr:rowOff>180975</xdr:rowOff>
        </xdr:from>
        <xdr:to>
          <xdr:col>2</xdr:col>
          <xdr:colOff>95250</xdr:colOff>
          <xdr:row>97</xdr:row>
          <xdr:rowOff>9525</xdr:rowOff>
        </xdr:to>
        <xdr:sp macro="" textlink="">
          <xdr:nvSpPr>
            <xdr:cNvPr id="35922" name="Check Box 82" hidden="1">
              <a:extLst>
                <a:ext uri="{63B3BB69-23CF-44E3-9099-C40C66FF867C}">
                  <a14:compatExt spid="_x0000_s35922"/>
                </a:ext>
                <a:ext uri="{FF2B5EF4-FFF2-40B4-BE49-F238E27FC236}">
                  <a16:creationId xmlns:a16="http://schemas.microsoft.com/office/drawing/2014/main" id="{00000000-0008-0000-0F00-00005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101</xdr:row>
          <xdr:rowOff>133350</xdr:rowOff>
        </xdr:from>
        <xdr:to>
          <xdr:col>1</xdr:col>
          <xdr:colOff>38100</xdr:colOff>
          <xdr:row>101</xdr:row>
          <xdr:rowOff>257175</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0F00-00005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101</xdr:row>
          <xdr:rowOff>76200</xdr:rowOff>
        </xdr:from>
        <xdr:to>
          <xdr:col>3</xdr:col>
          <xdr:colOff>95250</xdr:colOff>
          <xdr:row>101</xdr:row>
          <xdr:rowOff>285750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F00-00005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101</xdr:row>
          <xdr:rowOff>66675</xdr:rowOff>
        </xdr:from>
        <xdr:to>
          <xdr:col>2</xdr:col>
          <xdr:colOff>85725</xdr:colOff>
          <xdr:row>101</xdr:row>
          <xdr:rowOff>295275</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F00-00005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103</xdr:row>
          <xdr:rowOff>142875</xdr:rowOff>
        </xdr:from>
        <xdr:to>
          <xdr:col>1</xdr:col>
          <xdr:colOff>28575</xdr:colOff>
          <xdr:row>103</xdr:row>
          <xdr:rowOff>276225</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F00-00005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103</xdr:row>
          <xdr:rowOff>85725</xdr:rowOff>
        </xdr:from>
        <xdr:to>
          <xdr:col>3</xdr:col>
          <xdr:colOff>95250</xdr:colOff>
          <xdr:row>103</xdr:row>
          <xdr:rowOff>295275</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F00-00005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103</xdr:row>
          <xdr:rowOff>66675</xdr:rowOff>
        </xdr:from>
        <xdr:to>
          <xdr:col>2</xdr:col>
          <xdr:colOff>95250</xdr:colOff>
          <xdr:row>103</xdr:row>
          <xdr:rowOff>295275</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F00-00005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105</xdr:row>
          <xdr:rowOff>57150</xdr:rowOff>
        </xdr:from>
        <xdr:to>
          <xdr:col>1</xdr:col>
          <xdr:colOff>28575</xdr:colOff>
          <xdr:row>105</xdr:row>
          <xdr:rowOff>190500</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F00-00005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105</xdr:row>
          <xdr:rowOff>19050</xdr:rowOff>
        </xdr:from>
        <xdr:to>
          <xdr:col>3</xdr:col>
          <xdr:colOff>95250</xdr:colOff>
          <xdr:row>105</xdr:row>
          <xdr:rowOff>228600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F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105</xdr:row>
          <xdr:rowOff>9525</xdr:rowOff>
        </xdr:from>
        <xdr:to>
          <xdr:col>2</xdr:col>
          <xdr:colOff>95250</xdr:colOff>
          <xdr:row>105</xdr:row>
          <xdr:rowOff>238125</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F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107</xdr:row>
          <xdr:rowOff>104775</xdr:rowOff>
        </xdr:from>
        <xdr:to>
          <xdr:col>1</xdr:col>
          <xdr:colOff>19050</xdr:colOff>
          <xdr:row>107</xdr:row>
          <xdr:rowOff>238125</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F00-00005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107</xdr:row>
          <xdr:rowOff>66675</xdr:rowOff>
        </xdr:from>
        <xdr:to>
          <xdr:col>3</xdr:col>
          <xdr:colOff>85725</xdr:colOff>
          <xdr:row>107</xdr:row>
          <xdr:rowOff>276225</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F00-00005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107</xdr:row>
          <xdr:rowOff>66675</xdr:rowOff>
        </xdr:from>
        <xdr:to>
          <xdr:col>2</xdr:col>
          <xdr:colOff>95250</xdr:colOff>
          <xdr:row>107</xdr:row>
          <xdr:rowOff>295275</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F00-00006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xdr:row>
          <xdr:rowOff>400050</xdr:rowOff>
        </xdr:from>
        <xdr:to>
          <xdr:col>10</xdr:col>
          <xdr:colOff>742950</xdr:colOff>
          <xdr:row>5</xdr:row>
          <xdr:rowOff>9525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10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390525</xdr:rowOff>
        </xdr:from>
        <xdr:to>
          <xdr:col>12</xdr:col>
          <xdr:colOff>781050</xdr:colOff>
          <xdr:row>5</xdr:row>
          <xdr:rowOff>28575</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10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xdr:row>
          <xdr:rowOff>0</xdr:rowOff>
        </xdr:from>
        <xdr:to>
          <xdr:col>10</xdr:col>
          <xdr:colOff>742950</xdr:colOff>
          <xdr:row>6</xdr:row>
          <xdr:rowOff>28575</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10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228600</xdr:rowOff>
        </xdr:from>
        <xdr:to>
          <xdr:col>12</xdr:col>
          <xdr:colOff>742950</xdr:colOff>
          <xdr:row>6</xdr:row>
          <xdr:rowOff>38100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10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0</xdr:rowOff>
        </xdr:from>
        <xdr:to>
          <xdr:col>10</xdr:col>
          <xdr:colOff>742950</xdr:colOff>
          <xdr:row>7</xdr:row>
          <xdr:rowOff>38100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10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9525</xdr:rowOff>
        </xdr:from>
        <xdr:to>
          <xdr:col>12</xdr:col>
          <xdr:colOff>695325</xdr:colOff>
          <xdr:row>6</xdr:row>
          <xdr:rowOff>219075</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10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0</xdr:rowOff>
        </xdr:from>
        <xdr:to>
          <xdr:col>10</xdr:col>
          <xdr:colOff>742950</xdr:colOff>
          <xdr:row>8</xdr:row>
          <xdr:rowOff>38100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10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xdr:rowOff>
        </xdr:from>
        <xdr:to>
          <xdr:col>12</xdr:col>
          <xdr:colOff>638175</xdr:colOff>
          <xdr:row>7</xdr:row>
          <xdr:rowOff>200025</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10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19050</xdr:rowOff>
        </xdr:from>
        <xdr:to>
          <xdr:col>10</xdr:col>
          <xdr:colOff>742950</xdr:colOff>
          <xdr:row>9</xdr:row>
          <xdr:rowOff>57150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10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0</xdr:rowOff>
        </xdr:from>
        <xdr:to>
          <xdr:col>12</xdr:col>
          <xdr:colOff>742950</xdr:colOff>
          <xdr:row>9</xdr:row>
          <xdr:rowOff>38100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10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9525</xdr:rowOff>
        </xdr:from>
        <xdr:to>
          <xdr:col>10</xdr:col>
          <xdr:colOff>742950</xdr:colOff>
          <xdr:row>10</xdr:row>
          <xdr:rowOff>47625</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10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9525</xdr:rowOff>
        </xdr:from>
        <xdr:to>
          <xdr:col>12</xdr:col>
          <xdr:colOff>742950</xdr:colOff>
          <xdr:row>10</xdr:row>
          <xdr:rowOff>57150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10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171450</xdr:rowOff>
        </xdr:from>
        <xdr:to>
          <xdr:col>0</xdr:col>
          <xdr:colOff>390525</xdr:colOff>
          <xdr:row>31</xdr:row>
          <xdr:rowOff>38100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10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29</xdr:row>
          <xdr:rowOff>171450</xdr:rowOff>
        </xdr:from>
        <xdr:to>
          <xdr:col>2</xdr:col>
          <xdr:colOff>400050</xdr:colOff>
          <xdr:row>31</xdr:row>
          <xdr:rowOff>38100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10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29</xdr:row>
          <xdr:rowOff>171450</xdr:rowOff>
        </xdr:from>
        <xdr:to>
          <xdr:col>1</xdr:col>
          <xdr:colOff>428625</xdr:colOff>
          <xdr:row>31</xdr:row>
          <xdr:rowOff>38100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10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36</xdr:row>
          <xdr:rowOff>133350</xdr:rowOff>
        </xdr:from>
        <xdr:to>
          <xdr:col>1</xdr:col>
          <xdr:colOff>114300</xdr:colOff>
          <xdr:row>38</xdr:row>
          <xdr:rowOff>66675</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10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133350</xdr:rowOff>
        </xdr:from>
        <xdr:to>
          <xdr:col>3</xdr:col>
          <xdr:colOff>285750</xdr:colOff>
          <xdr:row>38</xdr:row>
          <xdr:rowOff>38100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10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36</xdr:row>
          <xdr:rowOff>123825</xdr:rowOff>
        </xdr:from>
        <xdr:to>
          <xdr:col>1</xdr:col>
          <xdr:colOff>571500</xdr:colOff>
          <xdr:row>38</xdr:row>
          <xdr:rowOff>38100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10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38</xdr:row>
          <xdr:rowOff>171450</xdr:rowOff>
        </xdr:from>
        <xdr:to>
          <xdr:col>1</xdr:col>
          <xdr:colOff>314325</xdr:colOff>
          <xdr:row>40</xdr:row>
          <xdr:rowOff>9525</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10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171450</xdr:rowOff>
        </xdr:from>
        <xdr:to>
          <xdr:col>3</xdr:col>
          <xdr:colOff>314325</xdr:colOff>
          <xdr:row>40</xdr:row>
          <xdr:rowOff>9525</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10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38</xdr:row>
          <xdr:rowOff>171450</xdr:rowOff>
        </xdr:from>
        <xdr:to>
          <xdr:col>2</xdr:col>
          <xdr:colOff>57150</xdr:colOff>
          <xdr:row>40</xdr:row>
          <xdr:rowOff>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10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xdr:row>
          <xdr:rowOff>171450</xdr:rowOff>
        </xdr:from>
        <xdr:to>
          <xdr:col>0</xdr:col>
          <xdr:colOff>390525</xdr:colOff>
          <xdr:row>19</xdr:row>
          <xdr:rowOff>38100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10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17</xdr:row>
          <xdr:rowOff>171450</xdr:rowOff>
        </xdr:from>
        <xdr:to>
          <xdr:col>2</xdr:col>
          <xdr:colOff>400050</xdr:colOff>
          <xdr:row>19</xdr:row>
          <xdr:rowOff>38100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10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171450</xdr:rowOff>
        </xdr:from>
        <xdr:to>
          <xdr:col>1</xdr:col>
          <xdr:colOff>428625</xdr:colOff>
          <xdr:row>19</xdr:row>
          <xdr:rowOff>38100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10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22</xdr:row>
          <xdr:rowOff>171450</xdr:rowOff>
        </xdr:from>
        <xdr:to>
          <xdr:col>0</xdr:col>
          <xdr:colOff>390525</xdr:colOff>
          <xdr:row>23</xdr:row>
          <xdr:rowOff>238125</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10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22</xdr:row>
          <xdr:rowOff>171450</xdr:rowOff>
        </xdr:from>
        <xdr:to>
          <xdr:col>2</xdr:col>
          <xdr:colOff>400050</xdr:colOff>
          <xdr:row>23</xdr:row>
          <xdr:rowOff>238125</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10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171450</xdr:rowOff>
        </xdr:from>
        <xdr:to>
          <xdr:col>1</xdr:col>
          <xdr:colOff>428625</xdr:colOff>
          <xdr:row>23</xdr:row>
          <xdr:rowOff>238125</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10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171450</xdr:rowOff>
        </xdr:from>
        <xdr:to>
          <xdr:col>0</xdr:col>
          <xdr:colOff>390525</xdr:colOff>
          <xdr:row>29</xdr:row>
          <xdr:rowOff>38100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10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27</xdr:row>
          <xdr:rowOff>171450</xdr:rowOff>
        </xdr:from>
        <xdr:to>
          <xdr:col>2</xdr:col>
          <xdr:colOff>400050</xdr:colOff>
          <xdr:row>29</xdr:row>
          <xdr:rowOff>38100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10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171450</xdr:rowOff>
        </xdr:from>
        <xdr:to>
          <xdr:col>1</xdr:col>
          <xdr:colOff>428625</xdr:colOff>
          <xdr:row>29</xdr:row>
          <xdr:rowOff>38100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10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34</xdr:row>
          <xdr:rowOff>114300</xdr:rowOff>
        </xdr:from>
        <xdr:to>
          <xdr:col>1</xdr:col>
          <xdr:colOff>9525</xdr:colOff>
          <xdr:row>36</xdr:row>
          <xdr:rowOff>47625</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10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133350</xdr:rowOff>
        </xdr:from>
        <xdr:to>
          <xdr:col>2</xdr:col>
          <xdr:colOff>581025</xdr:colOff>
          <xdr:row>36</xdr:row>
          <xdr:rowOff>38100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10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133350</xdr:rowOff>
        </xdr:from>
        <xdr:to>
          <xdr:col>2</xdr:col>
          <xdr:colOff>19050</xdr:colOff>
          <xdr:row>36</xdr:row>
          <xdr:rowOff>47625</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10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43</xdr:row>
          <xdr:rowOff>228600</xdr:rowOff>
        </xdr:from>
        <xdr:to>
          <xdr:col>1</xdr:col>
          <xdr:colOff>333375</xdr:colOff>
          <xdr:row>45</xdr:row>
          <xdr:rowOff>19050</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10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228600</xdr:rowOff>
        </xdr:from>
        <xdr:to>
          <xdr:col>3</xdr:col>
          <xdr:colOff>304800</xdr:colOff>
          <xdr:row>45</xdr:row>
          <xdr:rowOff>19050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10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228600</xdr:rowOff>
        </xdr:from>
        <xdr:to>
          <xdr:col>2</xdr:col>
          <xdr:colOff>38100</xdr:colOff>
          <xdr:row>45</xdr:row>
          <xdr:rowOff>9525</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10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142875</xdr:rowOff>
        </xdr:from>
        <xdr:to>
          <xdr:col>1</xdr:col>
          <xdr:colOff>323850</xdr:colOff>
          <xdr:row>50</xdr:row>
          <xdr:rowOff>28575</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10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142875</xdr:rowOff>
        </xdr:from>
        <xdr:to>
          <xdr:col>3</xdr:col>
          <xdr:colOff>304800</xdr:colOff>
          <xdr:row>50</xdr:row>
          <xdr:rowOff>28575</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10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142875</xdr:rowOff>
        </xdr:from>
        <xdr:to>
          <xdr:col>2</xdr:col>
          <xdr:colOff>38100</xdr:colOff>
          <xdr:row>50</xdr:row>
          <xdr:rowOff>19050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10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55</xdr:row>
          <xdr:rowOff>152400</xdr:rowOff>
        </xdr:from>
        <xdr:to>
          <xdr:col>1</xdr:col>
          <xdr:colOff>342900</xdr:colOff>
          <xdr:row>57</xdr:row>
          <xdr:rowOff>38100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10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55</xdr:row>
          <xdr:rowOff>161925</xdr:rowOff>
        </xdr:from>
        <xdr:to>
          <xdr:col>3</xdr:col>
          <xdr:colOff>314325</xdr:colOff>
          <xdr:row>57</xdr:row>
          <xdr:rowOff>47625</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10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55</xdr:row>
          <xdr:rowOff>152400</xdr:rowOff>
        </xdr:from>
        <xdr:to>
          <xdr:col>2</xdr:col>
          <xdr:colOff>47625</xdr:colOff>
          <xdr:row>57</xdr:row>
          <xdr:rowOff>28575</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10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57</xdr:row>
          <xdr:rowOff>133350</xdr:rowOff>
        </xdr:from>
        <xdr:to>
          <xdr:col>1</xdr:col>
          <xdr:colOff>342900</xdr:colOff>
          <xdr:row>59</xdr:row>
          <xdr:rowOff>19050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10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57</xdr:row>
          <xdr:rowOff>171450</xdr:rowOff>
        </xdr:from>
        <xdr:to>
          <xdr:col>3</xdr:col>
          <xdr:colOff>323850</xdr:colOff>
          <xdr:row>59</xdr:row>
          <xdr:rowOff>57150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10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57</xdr:row>
          <xdr:rowOff>161925</xdr:rowOff>
        </xdr:from>
        <xdr:to>
          <xdr:col>2</xdr:col>
          <xdr:colOff>47625</xdr:colOff>
          <xdr:row>59</xdr:row>
          <xdr:rowOff>38100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10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59</xdr:row>
          <xdr:rowOff>142875</xdr:rowOff>
        </xdr:from>
        <xdr:to>
          <xdr:col>1</xdr:col>
          <xdr:colOff>342900</xdr:colOff>
          <xdr:row>61</xdr:row>
          <xdr:rowOff>28575</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10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59</xdr:row>
          <xdr:rowOff>152400</xdr:rowOff>
        </xdr:from>
        <xdr:to>
          <xdr:col>3</xdr:col>
          <xdr:colOff>314325</xdr:colOff>
          <xdr:row>61</xdr:row>
          <xdr:rowOff>38100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10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59</xdr:row>
          <xdr:rowOff>161925</xdr:rowOff>
        </xdr:from>
        <xdr:to>
          <xdr:col>2</xdr:col>
          <xdr:colOff>47625</xdr:colOff>
          <xdr:row>61</xdr:row>
          <xdr:rowOff>38100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10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61</xdr:row>
          <xdr:rowOff>152400</xdr:rowOff>
        </xdr:from>
        <xdr:to>
          <xdr:col>1</xdr:col>
          <xdr:colOff>333375</xdr:colOff>
          <xdr:row>63</xdr:row>
          <xdr:rowOff>38100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10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152400</xdr:rowOff>
        </xdr:from>
        <xdr:to>
          <xdr:col>3</xdr:col>
          <xdr:colOff>295275</xdr:colOff>
          <xdr:row>63</xdr:row>
          <xdr:rowOff>38100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10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61</xdr:row>
          <xdr:rowOff>142875</xdr:rowOff>
        </xdr:from>
        <xdr:to>
          <xdr:col>2</xdr:col>
          <xdr:colOff>38100</xdr:colOff>
          <xdr:row>63</xdr:row>
          <xdr:rowOff>19050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10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76</xdr:row>
          <xdr:rowOff>38100</xdr:rowOff>
        </xdr:from>
        <xdr:to>
          <xdr:col>1</xdr:col>
          <xdr:colOff>95250</xdr:colOff>
          <xdr:row>76</xdr:row>
          <xdr:rowOff>238125</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10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76</xdr:row>
          <xdr:rowOff>28575</xdr:rowOff>
        </xdr:from>
        <xdr:to>
          <xdr:col>3</xdr:col>
          <xdr:colOff>95250</xdr:colOff>
          <xdr:row>76</xdr:row>
          <xdr:rowOff>247650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10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76</xdr:row>
          <xdr:rowOff>28575</xdr:rowOff>
        </xdr:from>
        <xdr:to>
          <xdr:col>2</xdr:col>
          <xdr:colOff>104775</xdr:colOff>
          <xdr:row>76</xdr:row>
          <xdr:rowOff>257175</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10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78</xdr:row>
          <xdr:rowOff>85725</xdr:rowOff>
        </xdr:from>
        <xdr:to>
          <xdr:col>1</xdr:col>
          <xdr:colOff>133350</xdr:colOff>
          <xdr:row>78</xdr:row>
          <xdr:rowOff>285750</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10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78</xdr:row>
          <xdr:rowOff>66675</xdr:rowOff>
        </xdr:from>
        <xdr:to>
          <xdr:col>3</xdr:col>
          <xdr:colOff>95250</xdr:colOff>
          <xdr:row>78</xdr:row>
          <xdr:rowOff>276225</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10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78</xdr:row>
          <xdr:rowOff>66675</xdr:rowOff>
        </xdr:from>
        <xdr:to>
          <xdr:col>2</xdr:col>
          <xdr:colOff>95250</xdr:colOff>
          <xdr:row>78</xdr:row>
          <xdr:rowOff>295275</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10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68</xdr:row>
          <xdr:rowOff>161925</xdr:rowOff>
        </xdr:from>
        <xdr:to>
          <xdr:col>1</xdr:col>
          <xdr:colOff>304800</xdr:colOff>
          <xdr:row>70</xdr:row>
          <xdr:rowOff>47625</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1000-00003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68</xdr:row>
          <xdr:rowOff>152400</xdr:rowOff>
        </xdr:from>
        <xdr:to>
          <xdr:col>3</xdr:col>
          <xdr:colOff>304800</xdr:colOff>
          <xdr:row>70</xdr:row>
          <xdr:rowOff>38100</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1000-00003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68</xdr:row>
          <xdr:rowOff>142875</xdr:rowOff>
        </xdr:from>
        <xdr:to>
          <xdr:col>2</xdr:col>
          <xdr:colOff>38100</xdr:colOff>
          <xdr:row>70</xdr:row>
          <xdr:rowOff>19050</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1000-00003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70</xdr:row>
          <xdr:rowOff>161925</xdr:rowOff>
        </xdr:from>
        <xdr:to>
          <xdr:col>1</xdr:col>
          <xdr:colOff>304800</xdr:colOff>
          <xdr:row>72</xdr:row>
          <xdr:rowOff>0</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10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70</xdr:row>
          <xdr:rowOff>152400</xdr:rowOff>
        </xdr:from>
        <xdr:to>
          <xdr:col>3</xdr:col>
          <xdr:colOff>304800</xdr:colOff>
          <xdr:row>71</xdr:row>
          <xdr:rowOff>238125</xdr:rowOff>
        </xdr:to>
        <xdr:sp macro="" textlink="">
          <xdr:nvSpPr>
            <xdr:cNvPr id="46142" name="Check Box 62" hidden="1">
              <a:extLst>
                <a:ext uri="{63B3BB69-23CF-44E3-9099-C40C66FF867C}">
                  <a14:compatExt spid="_x0000_s46142"/>
                </a:ext>
                <a:ext uri="{FF2B5EF4-FFF2-40B4-BE49-F238E27FC236}">
                  <a16:creationId xmlns:a16="http://schemas.microsoft.com/office/drawing/2014/main" id="{00000000-0008-0000-1000-00003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70</xdr:row>
          <xdr:rowOff>142875</xdr:rowOff>
        </xdr:from>
        <xdr:to>
          <xdr:col>2</xdr:col>
          <xdr:colOff>38100</xdr:colOff>
          <xdr:row>71</xdr:row>
          <xdr:rowOff>219075</xdr:rowOff>
        </xdr:to>
        <xdr:sp macro="" textlink="">
          <xdr:nvSpPr>
            <xdr:cNvPr id="46143" name="Check Box 63" hidden="1">
              <a:extLst>
                <a:ext uri="{63B3BB69-23CF-44E3-9099-C40C66FF867C}">
                  <a14:compatExt spid="_x0000_s46143"/>
                </a:ext>
                <a:ext uri="{FF2B5EF4-FFF2-40B4-BE49-F238E27FC236}">
                  <a16:creationId xmlns:a16="http://schemas.microsoft.com/office/drawing/2014/main" id="{00000000-0008-0000-1000-00003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0</xdr:rowOff>
        </xdr:from>
        <xdr:to>
          <xdr:col>3</xdr:col>
          <xdr:colOff>85725</xdr:colOff>
          <xdr:row>39</xdr:row>
          <xdr:rowOff>209550</xdr:rowOff>
        </xdr:to>
        <xdr:sp macro="" textlink="">
          <xdr:nvSpPr>
            <xdr:cNvPr id="46144" name="Check Box 64" hidden="1">
              <a:extLst>
                <a:ext uri="{63B3BB69-23CF-44E3-9099-C40C66FF867C}">
                  <a14:compatExt spid="_x0000_s46144"/>
                </a:ext>
                <a:ext uri="{FF2B5EF4-FFF2-40B4-BE49-F238E27FC236}">
                  <a16:creationId xmlns:a16="http://schemas.microsoft.com/office/drawing/2014/main" id="{00000000-0008-0000-1000-00004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3</xdr:row>
          <xdr:rowOff>352425</xdr:rowOff>
        </xdr:from>
        <xdr:to>
          <xdr:col>10</xdr:col>
          <xdr:colOff>762000</xdr:colOff>
          <xdr:row>5</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xdr:row>
          <xdr:rowOff>361950</xdr:rowOff>
        </xdr:from>
        <xdr:to>
          <xdr:col>12</xdr:col>
          <xdr:colOff>752475</xdr:colOff>
          <xdr:row>5</xdr:row>
          <xdr:rowOff>9525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219075</xdr:rowOff>
        </xdr:from>
        <xdr:to>
          <xdr:col>10</xdr:col>
          <xdr:colOff>771525</xdr:colOff>
          <xdr:row>5</xdr:row>
          <xdr:rowOff>238125</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11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238125</xdr:rowOff>
        </xdr:from>
        <xdr:to>
          <xdr:col>12</xdr:col>
          <xdr:colOff>752475</xdr:colOff>
          <xdr:row>6</xdr:row>
          <xdr:rowOff>19050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11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209550</xdr:rowOff>
        </xdr:from>
        <xdr:to>
          <xdr:col>10</xdr:col>
          <xdr:colOff>771525</xdr:colOff>
          <xdr:row>6</xdr:row>
          <xdr:rowOff>238125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11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219075</xdr:rowOff>
        </xdr:from>
        <xdr:to>
          <xdr:col>12</xdr:col>
          <xdr:colOff>752475</xdr:colOff>
          <xdr:row>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11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35</xdr:row>
          <xdr:rowOff>209550</xdr:rowOff>
        </xdr:from>
        <xdr:to>
          <xdr:col>0</xdr:col>
          <xdr:colOff>552450</xdr:colOff>
          <xdr:row>37</xdr:row>
          <xdr:rowOff>66675</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11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35</xdr:row>
          <xdr:rowOff>209550</xdr:rowOff>
        </xdr:from>
        <xdr:to>
          <xdr:col>2</xdr:col>
          <xdr:colOff>438150</xdr:colOff>
          <xdr:row>37</xdr:row>
          <xdr:rowOff>47625</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11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35</xdr:row>
          <xdr:rowOff>190500</xdr:rowOff>
        </xdr:from>
        <xdr:to>
          <xdr:col>2</xdr:col>
          <xdr:colOff>9525</xdr:colOff>
          <xdr:row>37</xdr:row>
          <xdr:rowOff>38100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11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0</xdr:rowOff>
        </xdr:from>
        <xdr:to>
          <xdr:col>0</xdr:col>
          <xdr:colOff>523875</xdr:colOff>
          <xdr:row>39</xdr:row>
          <xdr:rowOff>19050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11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38</xdr:row>
          <xdr:rowOff>0</xdr:rowOff>
        </xdr:from>
        <xdr:to>
          <xdr:col>2</xdr:col>
          <xdr:colOff>647700</xdr:colOff>
          <xdr:row>39</xdr:row>
          <xdr:rowOff>19050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11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9525</xdr:rowOff>
        </xdr:from>
        <xdr:to>
          <xdr:col>1</xdr:col>
          <xdr:colOff>590550</xdr:colOff>
          <xdr:row>39</xdr:row>
          <xdr:rowOff>28575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11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209550</xdr:rowOff>
        </xdr:from>
        <xdr:to>
          <xdr:col>10</xdr:col>
          <xdr:colOff>771525</xdr:colOff>
          <xdr:row>7</xdr:row>
          <xdr:rowOff>238125</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11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xdr:row>
          <xdr:rowOff>209550</xdr:rowOff>
        </xdr:from>
        <xdr:to>
          <xdr:col>12</xdr:col>
          <xdr:colOff>752475</xdr:colOff>
          <xdr:row>8</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11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14</xdr:row>
          <xdr:rowOff>152400</xdr:rowOff>
        </xdr:from>
        <xdr:to>
          <xdr:col>0</xdr:col>
          <xdr:colOff>504825</xdr:colOff>
          <xdr:row>16</xdr:row>
          <xdr:rowOff>9525</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11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161925</xdr:rowOff>
        </xdr:from>
        <xdr:to>
          <xdr:col>3</xdr:col>
          <xdr:colOff>76200</xdr:colOff>
          <xdr:row>16</xdr:row>
          <xdr:rowOff>19050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11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161925</xdr:rowOff>
        </xdr:from>
        <xdr:to>
          <xdr:col>1</xdr:col>
          <xdr:colOff>590550</xdr:colOff>
          <xdr:row>15</xdr:row>
          <xdr:rowOff>180975</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11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19</xdr:row>
          <xdr:rowOff>228600</xdr:rowOff>
        </xdr:from>
        <xdr:to>
          <xdr:col>0</xdr:col>
          <xdr:colOff>514350</xdr:colOff>
          <xdr:row>21</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11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20</xdr:row>
          <xdr:rowOff>0</xdr:rowOff>
        </xdr:from>
        <xdr:to>
          <xdr:col>2</xdr:col>
          <xdr:colOff>628650</xdr:colOff>
          <xdr:row>20</xdr:row>
          <xdr:rowOff>228600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11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228600</xdr:rowOff>
        </xdr:from>
        <xdr:to>
          <xdr:col>1</xdr:col>
          <xdr:colOff>457200</xdr:colOff>
          <xdr:row>20</xdr:row>
          <xdr:rowOff>228600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11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xdr:row>
          <xdr:rowOff>152400</xdr:rowOff>
        </xdr:from>
        <xdr:to>
          <xdr:col>0</xdr:col>
          <xdr:colOff>476250</xdr:colOff>
          <xdr:row>26</xdr:row>
          <xdr:rowOff>19050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11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24</xdr:row>
          <xdr:rowOff>180975</xdr:rowOff>
        </xdr:from>
        <xdr:to>
          <xdr:col>2</xdr:col>
          <xdr:colOff>400050</xdr:colOff>
          <xdr:row>26</xdr:row>
          <xdr:rowOff>28575</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11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161925</xdr:rowOff>
        </xdr:from>
        <xdr:to>
          <xdr:col>1</xdr:col>
          <xdr:colOff>409575</xdr:colOff>
          <xdr:row>26</xdr:row>
          <xdr:rowOff>9525</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11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28</xdr:row>
          <xdr:rowOff>85725</xdr:rowOff>
        </xdr:from>
        <xdr:to>
          <xdr:col>0</xdr:col>
          <xdr:colOff>504825</xdr:colOff>
          <xdr:row>29</xdr:row>
          <xdr:rowOff>161925</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11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57150</xdr:rowOff>
        </xdr:from>
        <xdr:to>
          <xdr:col>2</xdr:col>
          <xdr:colOff>628650</xdr:colOff>
          <xdr:row>29</xdr:row>
          <xdr:rowOff>104775</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11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28</xdr:row>
          <xdr:rowOff>76200</xdr:rowOff>
        </xdr:from>
        <xdr:to>
          <xdr:col>1</xdr:col>
          <xdr:colOff>428625</xdr:colOff>
          <xdr:row>29</xdr:row>
          <xdr:rowOff>114300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11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133350</xdr:rowOff>
        </xdr:from>
        <xdr:to>
          <xdr:col>1</xdr:col>
          <xdr:colOff>57150</xdr:colOff>
          <xdr:row>35</xdr:row>
          <xdr:rowOff>47625</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11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33</xdr:row>
          <xdr:rowOff>142875</xdr:rowOff>
        </xdr:from>
        <xdr:to>
          <xdr:col>2</xdr:col>
          <xdr:colOff>657225</xdr:colOff>
          <xdr:row>35</xdr:row>
          <xdr:rowOff>38100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11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33</xdr:row>
          <xdr:rowOff>142875</xdr:rowOff>
        </xdr:from>
        <xdr:to>
          <xdr:col>2</xdr:col>
          <xdr:colOff>47625</xdr:colOff>
          <xdr:row>35</xdr:row>
          <xdr:rowOff>47625</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11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180975</xdr:rowOff>
        </xdr:from>
        <xdr:to>
          <xdr:col>0</xdr:col>
          <xdr:colOff>457200</xdr:colOff>
          <xdr:row>43</xdr:row>
          <xdr:rowOff>238125</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11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42</xdr:row>
          <xdr:rowOff>180975</xdr:rowOff>
        </xdr:from>
        <xdr:to>
          <xdr:col>2</xdr:col>
          <xdr:colOff>400050</xdr:colOff>
          <xdr:row>43</xdr:row>
          <xdr:rowOff>219075</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11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180975</xdr:rowOff>
        </xdr:from>
        <xdr:to>
          <xdr:col>2</xdr:col>
          <xdr:colOff>0</xdr:colOff>
          <xdr:row>43</xdr:row>
          <xdr:rowOff>219075</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11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48</xdr:row>
          <xdr:rowOff>0</xdr:rowOff>
        </xdr:from>
        <xdr:to>
          <xdr:col>0</xdr:col>
          <xdr:colOff>523875</xdr:colOff>
          <xdr:row>49</xdr:row>
          <xdr:rowOff>19050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11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48</xdr:row>
          <xdr:rowOff>0</xdr:rowOff>
        </xdr:from>
        <xdr:to>
          <xdr:col>2</xdr:col>
          <xdr:colOff>647700</xdr:colOff>
          <xdr:row>49</xdr:row>
          <xdr:rowOff>19050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11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1</xdr:col>
          <xdr:colOff>590550</xdr:colOff>
          <xdr:row>49</xdr:row>
          <xdr:rowOff>28575</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11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152400</xdr:rowOff>
        </xdr:from>
        <xdr:to>
          <xdr:col>0</xdr:col>
          <xdr:colOff>476250</xdr:colOff>
          <xdr:row>53</xdr:row>
          <xdr:rowOff>219075</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11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52</xdr:row>
          <xdr:rowOff>180975</xdr:rowOff>
        </xdr:from>
        <xdr:to>
          <xdr:col>2</xdr:col>
          <xdr:colOff>400050</xdr:colOff>
          <xdr:row>53</xdr:row>
          <xdr:rowOff>228600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11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52</xdr:row>
          <xdr:rowOff>161925</xdr:rowOff>
        </xdr:from>
        <xdr:to>
          <xdr:col>1</xdr:col>
          <xdr:colOff>409575</xdr:colOff>
          <xdr:row>53</xdr:row>
          <xdr:rowOff>209550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11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57</xdr:row>
          <xdr:rowOff>161925</xdr:rowOff>
        </xdr:from>
        <xdr:to>
          <xdr:col>1</xdr:col>
          <xdr:colOff>114300</xdr:colOff>
          <xdr:row>59</xdr:row>
          <xdr:rowOff>28575</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11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57</xdr:row>
          <xdr:rowOff>161925</xdr:rowOff>
        </xdr:from>
        <xdr:to>
          <xdr:col>2</xdr:col>
          <xdr:colOff>647700</xdr:colOff>
          <xdr:row>59</xdr:row>
          <xdr:rowOff>28575</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11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161925</xdr:rowOff>
        </xdr:from>
        <xdr:to>
          <xdr:col>1</xdr:col>
          <xdr:colOff>590550</xdr:colOff>
          <xdr:row>59</xdr:row>
          <xdr:rowOff>28575</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11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59</xdr:row>
          <xdr:rowOff>161925</xdr:rowOff>
        </xdr:from>
        <xdr:to>
          <xdr:col>1</xdr:col>
          <xdr:colOff>66675</xdr:colOff>
          <xdr:row>61</xdr:row>
          <xdr:rowOff>28575</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11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59</xdr:row>
          <xdr:rowOff>171450</xdr:rowOff>
        </xdr:from>
        <xdr:to>
          <xdr:col>2</xdr:col>
          <xdr:colOff>647700</xdr:colOff>
          <xdr:row>61</xdr:row>
          <xdr:rowOff>38100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11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171450</xdr:rowOff>
        </xdr:from>
        <xdr:to>
          <xdr:col>1</xdr:col>
          <xdr:colOff>590550</xdr:colOff>
          <xdr:row>61</xdr:row>
          <xdr:rowOff>38100</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00000000-0008-0000-11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61</xdr:row>
          <xdr:rowOff>200025</xdr:rowOff>
        </xdr:from>
        <xdr:to>
          <xdr:col>0</xdr:col>
          <xdr:colOff>514350</xdr:colOff>
          <xdr:row>63</xdr:row>
          <xdr:rowOff>47625</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11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61</xdr:row>
          <xdr:rowOff>190500</xdr:rowOff>
        </xdr:from>
        <xdr:to>
          <xdr:col>2</xdr:col>
          <xdr:colOff>657225</xdr:colOff>
          <xdr:row>63</xdr:row>
          <xdr:rowOff>38100</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11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61</xdr:row>
          <xdr:rowOff>190500</xdr:rowOff>
        </xdr:from>
        <xdr:to>
          <xdr:col>1</xdr:col>
          <xdr:colOff>600075</xdr:colOff>
          <xdr:row>63</xdr:row>
          <xdr:rowOff>38100</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11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63</xdr:row>
          <xdr:rowOff>285750</xdr:rowOff>
        </xdr:from>
        <xdr:to>
          <xdr:col>0</xdr:col>
          <xdr:colOff>533400</xdr:colOff>
          <xdr:row>65</xdr:row>
          <xdr:rowOff>28575</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11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63</xdr:row>
          <xdr:rowOff>295275</xdr:rowOff>
        </xdr:from>
        <xdr:to>
          <xdr:col>2</xdr:col>
          <xdr:colOff>647700</xdr:colOff>
          <xdr:row>65</xdr:row>
          <xdr:rowOff>38100</xdr:rowOff>
        </xdr:to>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1100-00003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63</xdr:row>
          <xdr:rowOff>295275</xdr:rowOff>
        </xdr:from>
        <xdr:to>
          <xdr:col>1</xdr:col>
          <xdr:colOff>600075</xdr:colOff>
          <xdr:row>65</xdr:row>
          <xdr:rowOff>38100</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11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70</xdr:row>
          <xdr:rowOff>152400</xdr:rowOff>
        </xdr:from>
        <xdr:to>
          <xdr:col>0</xdr:col>
          <xdr:colOff>476250</xdr:colOff>
          <xdr:row>72</xdr:row>
          <xdr:rowOff>9525</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11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70</xdr:row>
          <xdr:rowOff>180975</xdr:rowOff>
        </xdr:from>
        <xdr:to>
          <xdr:col>2</xdr:col>
          <xdr:colOff>400050</xdr:colOff>
          <xdr:row>72</xdr:row>
          <xdr:rowOff>19050</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11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70</xdr:row>
          <xdr:rowOff>161925</xdr:rowOff>
        </xdr:from>
        <xdr:to>
          <xdr:col>1</xdr:col>
          <xdr:colOff>409575</xdr:colOff>
          <xdr:row>72</xdr:row>
          <xdr:rowOff>0</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11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72</xdr:row>
          <xdr:rowOff>152400</xdr:rowOff>
        </xdr:from>
        <xdr:to>
          <xdr:col>0</xdr:col>
          <xdr:colOff>476250</xdr:colOff>
          <xdr:row>73</xdr:row>
          <xdr:rowOff>209550</xdr:rowOff>
        </xdr:to>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1100-00003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72</xdr:row>
          <xdr:rowOff>180975</xdr:rowOff>
        </xdr:from>
        <xdr:to>
          <xdr:col>2</xdr:col>
          <xdr:colOff>400050</xdr:colOff>
          <xdr:row>73</xdr:row>
          <xdr:rowOff>219075</xdr:rowOff>
        </xdr:to>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1100-00003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72</xdr:row>
          <xdr:rowOff>161925</xdr:rowOff>
        </xdr:from>
        <xdr:to>
          <xdr:col>1</xdr:col>
          <xdr:colOff>409575</xdr:colOff>
          <xdr:row>73</xdr:row>
          <xdr:rowOff>200025</xdr:rowOff>
        </xdr:to>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1100-00003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77</xdr:row>
          <xdr:rowOff>200025</xdr:rowOff>
        </xdr:from>
        <xdr:to>
          <xdr:col>0</xdr:col>
          <xdr:colOff>514350</xdr:colOff>
          <xdr:row>79</xdr:row>
          <xdr:rowOff>0</xdr:rowOff>
        </xdr:to>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1100-00003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77</xdr:row>
          <xdr:rowOff>190500</xdr:rowOff>
        </xdr:from>
        <xdr:to>
          <xdr:col>2</xdr:col>
          <xdr:colOff>657225</xdr:colOff>
          <xdr:row>78</xdr:row>
          <xdr:rowOff>238125</xdr:rowOff>
        </xdr:to>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1100-00003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77</xdr:row>
          <xdr:rowOff>190500</xdr:rowOff>
        </xdr:from>
        <xdr:to>
          <xdr:col>1</xdr:col>
          <xdr:colOff>600075</xdr:colOff>
          <xdr:row>78</xdr:row>
          <xdr:rowOff>238125</xdr:rowOff>
        </xdr:to>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11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83</xdr:row>
          <xdr:rowOff>95250</xdr:rowOff>
        </xdr:from>
        <xdr:to>
          <xdr:col>1</xdr:col>
          <xdr:colOff>38100</xdr:colOff>
          <xdr:row>83</xdr:row>
          <xdr:rowOff>228600</xdr:rowOff>
        </xdr:to>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1100-00003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83</xdr:row>
          <xdr:rowOff>76200</xdr:rowOff>
        </xdr:from>
        <xdr:to>
          <xdr:col>3</xdr:col>
          <xdr:colOff>47625</xdr:colOff>
          <xdr:row>83</xdr:row>
          <xdr:rowOff>285750</xdr:rowOff>
        </xdr:to>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1100-00003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83</xdr:row>
          <xdr:rowOff>47625</xdr:rowOff>
        </xdr:from>
        <xdr:to>
          <xdr:col>2</xdr:col>
          <xdr:colOff>95250</xdr:colOff>
          <xdr:row>83</xdr:row>
          <xdr:rowOff>276225</xdr:rowOff>
        </xdr:to>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1100-00003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85</xdr:row>
          <xdr:rowOff>104775</xdr:rowOff>
        </xdr:from>
        <xdr:to>
          <xdr:col>1</xdr:col>
          <xdr:colOff>38100</xdr:colOff>
          <xdr:row>85</xdr:row>
          <xdr:rowOff>238125</xdr:rowOff>
        </xdr:to>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11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85</xdr:row>
          <xdr:rowOff>85725</xdr:rowOff>
        </xdr:from>
        <xdr:to>
          <xdr:col>3</xdr:col>
          <xdr:colOff>19050</xdr:colOff>
          <xdr:row>85</xdr:row>
          <xdr:rowOff>295275</xdr:rowOff>
        </xdr:to>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1100-00004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85</xdr:row>
          <xdr:rowOff>66675</xdr:rowOff>
        </xdr:from>
        <xdr:to>
          <xdr:col>2</xdr:col>
          <xdr:colOff>95250</xdr:colOff>
          <xdr:row>85</xdr:row>
          <xdr:rowOff>295275</xdr:rowOff>
        </xdr:to>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1100-00004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89</xdr:row>
          <xdr:rowOff>47625</xdr:rowOff>
        </xdr:from>
        <xdr:to>
          <xdr:col>1</xdr:col>
          <xdr:colOff>19050</xdr:colOff>
          <xdr:row>89</xdr:row>
          <xdr:rowOff>180975</xdr:rowOff>
        </xdr:to>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1100-00004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89</xdr:row>
          <xdr:rowOff>0</xdr:rowOff>
        </xdr:from>
        <xdr:to>
          <xdr:col>3</xdr:col>
          <xdr:colOff>9525</xdr:colOff>
          <xdr:row>89</xdr:row>
          <xdr:rowOff>209550</xdr:rowOff>
        </xdr:to>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1100-00004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88</xdr:row>
          <xdr:rowOff>180975</xdr:rowOff>
        </xdr:from>
        <xdr:to>
          <xdr:col>2</xdr:col>
          <xdr:colOff>95250</xdr:colOff>
          <xdr:row>89</xdr:row>
          <xdr:rowOff>209550</xdr:rowOff>
        </xdr:to>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1100-00004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89</xdr:row>
          <xdr:rowOff>0</xdr:rowOff>
        </xdr:from>
        <xdr:to>
          <xdr:col>3</xdr:col>
          <xdr:colOff>9525</xdr:colOff>
          <xdr:row>89</xdr:row>
          <xdr:rowOff>209550</xdr:rowOff>
        </xdr:to>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1100-00004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89</xdr:row>
          <xdr:rowOff>0</xdr:rowOff>
        </xdr:from>
        <xdr:to>
          <xdr:col>3</xdr:col>
          <xdr:colOff>9525</xdr:colOff>
          <xdr:row>89</xdr:row>
          <xdr:rowOff>209550</xdr:rowOff>
        </xdr:to>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1100-00004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91</xdr:row>
          <xdr:rowOff>57150</xdr:rowOff>
        </xdr:from>
        <xdr:to>
          <xdr:col>1</xdr:col>
          <xdr:colOff>76200</xdr:colOff>
          <xdr:row>91</xdr:row>
          <xdr:rowOff>371475</xdr:rowOff>
        </xdr:to>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1100-00004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91</xdr:row>
          <xdr:rowOff>95250</xdr:rowOff>
        </xdr:from>
        <xdr:to>
          <xdr:col>3</xdr:col>
          <xdr:colOff>19050</xdr:colOff>
          <xdr:row>91</xdr:row>
          <xdr:rowOff>304800</xdr:rowOff>
        </xdr:to>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11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91</xdr:row>
          <xdr:rowOff>104775</xdr:rowOff>
        </xdr:from>
        <xdr:to>
          <xdr:col>2</xdr:col>
          <xdr:colOff>76200</xdr:colOff>
          <xdr:row>91</xdr:row>
          <xdr:rowOff>333375</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11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87</xdr:row>
          <xdr:rowOff>114300</xdr:rowOff>
        </xdr:from>
        <xdr:to>
          <xdr:col>1</xdr:col>
          <xdr:colOff>28575</xdr:colOff>
          <xdr:row>87</xdr:row>
          <xdr:rowOff>247650</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11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87</xdr:row>
          <xdr:rowOff>57150</xdr:rowOff>
        </xdr:from>
        <xdr:to>
          <xdr:col>3</xdr:col>
          <xdr:colOff>38100</xdr:colOff>
          <xdr:row>87</xdr:row>
          <xdr:rowOff>266700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11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87</xdr:row>
          <xdr:rowOff>47625</xdr:rowOff>
        </xdr:from>
        <xdr:to>
          <xdr:col>2</xdr:col>
          <xdr:colOff>85725</xdr:colOff>
          <xdr:row>87</xdr:row>
          <xdr:rowOff>276225</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11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xdr:row>
          <xdr:rowOff>409575</xdr:rowOff>
        </xdr:from>
        <xdr:to>
          <xdr:col>10</xdr:col>
          <xdr:colOff>742950</xdr:colOff>
          <xdr:row>4</xdr:row>
          <xdr:rowOff>228600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12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419100</xdr:rowOff>
        </xdr:from>
        <xdr:to>
          <xdr:col>12</xdr:col>
          <xdr:colOff>742950</xdr:colOff>
          <xdr:row>5</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12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xdr:row>
          <xdr:rowOff>0</xdr:rowOff>
        </xdr:from>
        <xdr:to>
          <xdr:col>10</xdr:col>
          <xdr:colOff>742950</xdr:colOff>
          <xdr:row>6</xdr:row>
          <xdr:rowOff>19050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12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xdr:row>
          <xdr:rowOff>228600</xdr:rowOff>
        </xdr:from>
        <xdr:to>
          <xdr:col>12</xdr:col>
          <xdr:colOff>742950</xdr:colOff>
          <xdr:row>6</xdr:row>
          <xdr:rowOff>19050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12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9525</xdr:rowOff>
        </xdr:from>
        <xdr:to>
          <xdr:col>10</xdr:col>
          <xdr:colOff>742950</xdr:colOff>
          <xdr:row>7</xdr:row>
          <xdr:rowOff>28575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12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228600</xdr:rowOff>
        </xdr:from>
        <xdr:to>
          <xdr:col>12</xdr:col>
          <xdr:colOff>742950</xdr:colOff>
          <xdr:row>7</xdr:row>
          <xdr:rowOff>9525</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12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228600</xdr:rowOff>
        </xdr:from>
        <xdr:to>
          <xdr:col>10</xdr:col>
          <xdr:colOff>733425</xdr:colOff>
          <xdr:row>8</xdr:row>
          <xdr:rowOff>9525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12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209550</xdr:rowOff>
        </xdr:from>
        <xdr:to>
          <xdr:col>12</xdr:col>
          <xdr:colOff>742950</xdr:colOff>
          <xdr:row>8</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12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219075</xdr:rowOff>
        </xdr:from>
        <xdr:to>
          <xdr:col>10</xdr:col>
          <xdr:colOff>733425</xdr:colOff>
          <xdr:row>9</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12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219075</xdr:rowOff>
        </xdr:from>
        <xdr:to>
          <xdr:col>12</xdr:col>
          <xdr:colOff>742950</xdr:colOff>
          <xdr:row>9</xdr:row>
          <xdr:rowOff>9525</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12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228600</xdr:rowOff>
        </xdr:from>
        <xdr:to>
          <xdr:col>10</xdr:col>
          <xdr:colOff>742950</xdr:colOff>
          <xdr:row>10</xdr:row>
          <xdr:rowOff>19050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12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0</xdr:rowOff>
        </xdr:from>
        <xdr:to>
          <xdr:col>12</xdr:col>
          <xdr:colOff>742950</xdr:colOff>
          <xdr:row>10</xdr:row>
          <xdr:rowOff>28575</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12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31</xdr:row>
          <xdr:rowOff>66675</xdr:rowOff>
        </xdr:from>
        <xdr:to>
          <xdr:col>0</xdr:col>
          <xdr:colOff>485775</xdr:colOff>
          <xdr:row>32</xdr:row>
          <xdr:rowOff>133350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12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95250</xdr:rowOff>
        </xdr:from>
        <xdr:to>
          <xdr:col>3</xdr:col>
          <xdr:colOff>28575</xdr:colOff>
          <xdr:row>32</xdr:row>
          <xdr:rowOff>133350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12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31</xdr:row>
          <xdr:rowOff>76200</xdr:rowOff>
        </xdr:from>
        <xdr:to>
          <xdr:col>1</xdr:col>
          <xdr:colOff>428625</xdr:colOff>
          <xdr:row>32</xdr:row>
          <xdr:rowOff>104775</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12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38</xdr:row>
          <xdr:rowOff>171450</xdr:rowOff>
        </xdr:from>
        <xdr:to>
          <xdr:col>1</xdr:col>
          <xdr:colOff>38100</xdr:colOff>
          <xdr:row>40</xdr:row>
          <xdr:rowOff>28575</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12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0</xdr:rowOff>
        </xdr:from>
        <xdr:to>
          <xdr:col>3</xdr:col>
          <xdr:colOff>114300</xdr:colOff>
          <xdr:row>40</xdr:row>
          <xdr:rowOff>19050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12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190500</xdr:rowOff>
        </xdr:from>
        <xdr:to>
          <xdr:col>2</xdr:col>
          <xdr:colOff>104775</xdr:colOff>
          <xdr:row>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12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41</xdr:row>
          <xdr:rowOff>19050</xdr:rowOff>
        </xdr:from>
        <xdr:to>
          <xdr:col>1</xdr:col>
          <xdr:colOff>28575</xdr:colOff>
          <xdr:row>41</xdr:row>
          <xdr:rowOff>152400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12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41</xdr:row>
          <xdr:rowOff>0</xdr:rowOff>
        </xdr:from>
        <xdr:to>
          <xdr:col>3</xdr:col>
          <xdr:colOff>85725</xdr:colOff>
          <xdr:row>42</xdr:row>
          <xdr:rowOff>19050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12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40</xdr:row>
          <xdr:rowOff>180975</xdr:rowOff>
        </xdr:from>
        <xdr:to>
          <xdr:col>2</xdr:col>
          <xdr:colOff>95250</xdr:colOff>
          <xdr:row>42</xdr:row>
          <xdr:rowOff>28575</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12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171450</xdr:rowOff>
        </xdr:from>
        <xdr:to>
          <xdr:col>1</xdr:col>
          <xdr:colOff>247650</xdr:colOff>
          <xdr:row>19</xdr:row>
          <xdr:rowOff>38100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12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190500</xdr:rowOff>
        </xdr:from>
        <xdr:to>
          <xdr:col>2</xdr:col>
          <xdr:colOff>104775</xdr:colOff>
          <xdr:row>19</xdr:row>
          <xdr:rowOff>19050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12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171450</xdr:rowOff>
        </xdr:from>
        <xdr:to>
          <xdr:col>3</xdr:col>
          <xdr:colOff>247650</xdr:colOff>
          <xdr:row>19</xdr:row>
          <xdr:rowOff>38100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12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36</xdr:row>
          <xdr:rowOff>171450</xdr:rowOff>
        </xdr:from>
        <xdr:to>
          <xdr:col>1</xdr:col>
          <xdr:colOff>38100</xdr:colOff>
          <xdr:row>38</xdr:row>
          <xdr:rowOff>28575</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12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0</xdr:rowOff>
        </xdr:from>
        <xdr:to>
          <xdr:col>3</xdr:col>
          <xdr:colOff>114300</xdr:colOff>
          <xdr:row>38</xdr:row>
          <xdr:rowOff>19050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12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36</xdr:row>
          <xdr:rowOff>190500</xdr:rowOff>
        </xdr:from>
        <xdr:to>
          <xdr:col>2</xdr:col>
          <xdr:colOff>104775</xdr:colOff>
          <xdr:row>38</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12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46</xdr:row>
          <xdr:rowOff>19050</xdr:rowOff>
        </xdr:from>
        <xdr:to>
          <xdr:col>1</xdr:col>
          <xdr:colOff>28575</xdr:colOff>
          <xdr:row>46</xdr:row>
          <xdr:rowOff>152400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12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0</xdr:rowOff>
        </xdr:from>
        <xdr:to>
          <xdr:col>3</xdr:col>
          <xdr:colOff>85725</xdr:colOff>
          <xdr:row>47</xdr:row>
          <xdr:rowOff>19050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12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45</xdr:row>
          <xdr:rowOff>180975</xdr:rowOff>
        </xdr:from>
        <xdr:to>
          <xdr:col>2</xdr:col>
          <xdr:colOff>95250</xdr:colOff>
          <xdr:row>47</xdr:row>
          <xdr:rowOff>28575</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12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152400</xdr:rowOff>
        </xdr:from>
        <xdr:to>
          <xdr:col>0</xdr:col>
          <xdr:colOff>495300</xdr:colOff>
          <xdr:row>29</xdr:row>
          <xdr:rowOff>19050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12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27</xdr:row>
          <xdr:rowOff>180975</xdr:rowOff>
        </xdr:from>
        <xdr:to>
          <xdr:col>3</xdr:col>
          <xdr:colOff>38100</xdr:colOff>
          <xdr:row>29</xdr:row>
          <xdr:rowOff>19050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12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0</xdr:rowOff>
        </xdr:from>
        <xdr:to>
          <xdr:col>2</xdr:col>
          <xdr:colOff>0</xdr:colOff>
          <xdr:row>29</xdr:row>
          <xdr:rowOff>19050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12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22</xdr:row>
          <xdr:rowOff>171450</xdr:rowOff>
        </xdr:from>
        <xdr:to>
          <xdr:col>1</xdr:col>
          <xdr:colOff>247650</xdr:colOff>
          <xdr:row>24</xdr:row>
          <xdr:rowOff>38100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12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190500</xdr:rowOff>
        </xdr:from>
        <xdr:to>
          <xdr:col>2</xdr:col>
          <xdr:colOff>104775</xdr:colOff>
          <xdr:row>24</xdr:row>
          <xdr:rowOff>19050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12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171450</xdr:rowOff>
        </xdr:from>
        <xdr:to>
          <xdr:col>3</xdr:col>
          <xdr:colOff>247650</xdr:colOff>
          <xdr:row>24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12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52</xdr:row>
          <xdr:rowOff>19050</xdr:rowOff>
        </xdr:from>
        <xdr:to>
          <xdr:col>1</xdr:col>
          <xdr:colOff>28575</xdr:colOff>
          <xdr:row>52</xdr:row>
          <xdr:rowOff>152400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12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0</xdr:rowOff>
        </xdr:from>
        <xdr:to>
          <xdr:col>3</xdr:col>
          <xdr:colOff>85725</xdr:colOff>
          <xdr:row>53</xdr:row>
          <xdr:rowOff>19050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12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51</xdr:row>
          <xdr:rowOff>180975</xdr:rowOff>
        </xdr:from>
        <xdr:to>
          <xdr:col>2</xdr:col>
          <xdr:colOff>95250</xdr:colOff>
          <xdr:row>53</xdr:row>
          <xdr:rowOff>28575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12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54</xdr:row>
          <xdr:rowOff>19050</xdr:rowOff>
        </xdr:from>
        <xdr:to>
          <xdr:col>1</xdr:col>
          <xdr:colOff>28575</xdr:colOff>
          <xdr:row>54</xdr:row>
          <xdr:rowOff>152400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12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53</xdr:row>
          <xdr:rowOff>180975</xdr:rowOff>
        </xdr:from>
        <xdr:to>
          <xdr:col>3</xdr:col>
          <xdr:colOff>95250</xdr:colOff>
          <xdr:row>55</xdr:row>
          <xdr:rowOff>9525</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12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53</xdr:row>
          <xdr:rowOff>180975</xdr:rowOff>
        </xdr:from>
        <xdr:to>
          <xdr:col>2</xdr:col>
          <xdr:colOff>95250</xdr:colOff>
          <xdr:row>55</xdr:row>
          <xdr:rowOff>28575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12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19050</xdr:rowOff>
        </xdr:from>
        <xdr:to>
          <xdr:col>1</xdr:col>
          <xdr:colOff>28575</xdr:colOff>
          <xdr:row>57</xdr:row>
          <xdr:rowOff>152400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12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57</xdr:row>
          <xdr:rowOff>0</xdr:rowOff>
        </xdr:from>
        <xdr:to>
          <xdr:col>3</xdr:col>
          <xdr:colOff>85725</xdr:colOff>
          <xdr:row>58</xdr:row>
          <xdr:rowOff>19050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12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56</xdr:row>
          <xdr:rowOff>180975</xdr:rowOff>
        </xdr:from>
        <xdr:to>
          <xdr:col>2</xdr:col>
          <xdr:colOff>95250</xdr:colOff>
          <xdr:row>58</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12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59</xdr:row>
          <xdr:rowOff>19050</xdr:rowOff>
        </xdr:from>
        <xdr:to>
          <xdr:col>1</xdr:col>
          <xdr:colOff>28575</xdr:colOff>
          <xdr:row>59</xdr:row>
          <xdr:rowOff>152400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12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58</xdr:row>
          <xdr:rowOff>190500</xdr:rowOff>
        </xdr:from>
        <xdr:to>
          <xdr:col>3</xdr:col>
          <xdr:colOff>76200</xdr:colOff>
          <xdr:row>60</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12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58</xdr:row>
          <xdr:rowOff>180975</xdr:rowOff>
        </xdr:from>
        <xdr:to>
          <xdr:col>2</xdr:col>
          <xdr:colOff>95250</xdr:colOff>
          <xdr:row>60</xdr:row>
          <xdr:rowOff>28575</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12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61</xdr:row>
          <xdr:rowOff>19050</xdr:rowOff>
        </xdr:from>
        <xdr:to>
          <xdr:col>1</xdr:col>
          <xdr:colOff>28575</xdr:colOff>
          <xdr:row>61</xdr:row>
          <xdr:rowOff>152400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12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60</xdr:row>
          <xdr:rowOff>180975</xdr:rowOff>
        </xdr:from>
        <xdr:to>
          <xdr:col>3</xdr:col>
          <xdr:colOff>76200</xdr:colOff>
          <xdr:row>62</xdr:row>
          <xdr:rowOff>9525</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12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60</xdr:row>
          <xdr:rowOff>180975</xdr:rowOff>
        </xdr:from>
        <xdr:to>
          <xdr:col>2</xdr:col>
          <xdr:colOff>95250</xdr:colOff>
          <xdr:row>62</xdr:row>
          <xdr:rowOff>28575</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12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65</xdr:row>
          <xdr:rowOff>19050</xdr:rowOff>
        </xdr:from>
        <xdr:to>
          <xdr:col>1</xdr:col>
          <xdr:colOff>28575</xdr:colOff>
          <xdr:row>65</xdr:row>
          <xdr:rowOff>152400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12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65</xdr:row>
          <xdr:rowOff>0</xdr:rowOff>
        </xdr:from>
        <xdr:to>
          <xdr:col>3</xdr:col>
          <xdr:colOff>85725</xdr:colOff>
          <xdr:row>66</xdr:row>
          <xdr:rowOff>19050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12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64</xdr:row>
          <xdr:rowOff>180975</xdr:rowOff>
        </xdr:from>
        <xdr:to>
          <xdr:col>2</xdr:col>
          <xdr:colOff>95250</xdr:colOff>
          <xdr:row>66</xdr:row>
          <xdr:rowOff>28575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12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19050</xdr:rowOff>
        </xdr:from>
        <xdr:to>
          <xdr:col>1</xdr:col>
          <xdr:colOff>28575</xdr:colOff>
          <xdr:row>67</xdr:row>
          <xdr:rowOff>152400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12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67</xdr:row>
          <xdr:rowOff>0</xdr:rowOff>
        </xdr:from>
        <xdr:to>
          <xdr:col>3</xdr:col>
          <xdr:colOff>85725</xdr:colOff>
          <xdr:row>68</xdr:row>
          <xdr:rowOff>19050</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1200-00003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66</xdr:row>
          <xdr:rowOff>180975</xdr:rowOff>
        </xdr:from>
        <xdr:to>
          <xdr:col>2</xdr:col>
          <xdr:colOff>95250</xdr:colOff>
          <xdr:row>68</xdr:row>
          <xdr:rowOff>28575</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12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72</xdr:row>
          <xdr:rowOff>19050</xdr:rowOff>
        </xdr:from>
        <xdr:to>
          <xdr:col>1</xdr:col>
          <xdr:colOff>28575</xdr:colOff>
          <xdr:row>72</xdr:row>
          <xdr:rowOff>152400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12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72</xdr:row>
          <xdr:rowOff>0</xdr:rowOff>
        </xdr:from>
        <xdr:to>
          <xdr:col>3</xdr:col>
          <xdr:colOff>85725</xdr:colOff>
          <xdr:row>73</xdr:row>
          <xdr:rowOff>19050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12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71</xdr:row>
          <xdr:rowOff>180975</xdr:rowOff>
        </xdr:from>
        <xdr:to>
          <xdr:col>2</xdr:col>
          <xdr:colOff>95250</xdr:colOff>
          <xdr:row>73</xdr:row>
          <xdr:rowOff>28575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12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74</xdr:row>
          <xdr:rowOff>19050</xdr:rowOff>
        </xdr:from>
        <xdr:to>
          <xdr:col>1</xdr:col>
          <xdr:colOff>28575</xdr:colOff>
          <xdr:row>74</xdr:row>
          <xdr:rowOff>152400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12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74</xdr:row>
          <xdr:rowOff>0</xdr:rowOff>
        </xdr:from>
        <xdr:to>
          <xdr:col>3</xdr:col>
          <xdr:colOff>85725</xdr:colOff>
          <xdr:row>75</xdr:row>
          <xdr:rowOff>19050</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12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73</xdr:row>
          <xdr:rowOff>180975</xdr:rowOff>
        </xdr:from>
        <xdr:to>
          <xdr:col>2</xdr:col>
          <xdr:colOff>95250</xdr:colOff>
          <xdr:row>75</xdr:row>
          <xdr:rowOff>28575</xdr:rowOff>
        </xdr:to>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1200-00003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80</xdr:row>
          <xdr:rowOff>19050</xdr:rowOff>
        </xdr:from>
        <xdr:to>
          <xdr:col>1</xdr:col>
          <xdr:colOff>28575</xdr:colOff>
          <xdr:row>80</xdr:row>
          <xdr:rowOff>152400</xdr:rowOff>
        </xdr:to>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1200-00004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80</xdr:row>
          <xdr:rowOff>0</xdr:rowOff>
        </xdr:from>
        <xdr:to>
          <xdr:col>3</xdr:col>
          <xdr:colOff>85725</xdr:colOff>
          <xdr:row>81</xdr:row>
          <xdr:rowOff>19050</xdr:rowOff>
        </xdr:to>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1200-00004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79</xdr:row>
          <xdr:rowOff>180975</xdr:rowOff>
        </xdr:from>
        <xdr:to>
          <xdr:col>2</xdr:col>
          <xdr:colOff>95250</xdr:colOff>
          <xdr:row>81</xdr:row>
          <xdr:rowOff>28575</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12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82</xdr:row>
          <xdr:rowOff>19050</xdr:rowOff>
        </xdr:from>
        <xdr:to>
          <xdr:col>1</xdr:col>
          <xdr:colOff>28575</xdr:colOff>
          <xdr:row>82</xdr:row>
          <xdr:rowOff>152400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12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82</xdr:row>
          <xdr:rowOff>0</xdr:rowOff>
        </xdr:from>
        <xdr:to>
          <xdr:col>3</xdr:col>
          <xdr:colOff>85725</xdr:colOff>
          <xdr:row>83</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12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81</xdr:row>
          <xdr:rowOff>180975</xdr:rowOff>
        </xdr:from>
        <xdr:to>
          <xdr:col>2</xdr:col>
          <xdr:colOff>95250</xdr:colOff>
          <xdr:row>83</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12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84</xdr:row>
          <xdr:rowOff>19050</xdr:rowOff>
        </xdr:from>
        <xdr:to>
          <xdr:col>1</xdr:col>
          <xdr:colOff>28575</xdr:colOff>
          <xdr:row>84</xdr:row>
          <xdr:rowOff>152400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12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84</xdr:row>
          <xdr:rowOff>0</xdr:rowOff>
        </xdr:from>
        <xdr:to>
          <xdr:col>3</xdr:col>
          <xdr:colOff>85725</xdr:colOff>
          <xdr:row>85</xdr:row>
          <xdr:rowOff>19050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12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83</xdr:row>
          <xdr:rowOff>180975</xdr:rowOff>
        </xdr:from>
        <xdr:to>
          <xdr:col>2</xdr:col>
          <xdr:colOff>95250</xdr:colOff>
          <xdr:row>85</xdr:row>
          <xdr:rowOff>28575</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12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86</xdr:row>
          <xdr:rowOff>19050</xdr:rowOff>
        </xdr:from>
        <xdr:to>
          <xdr:col>1</xdr:col>
          <xdr:colOff>28575</xdr:colOff>
          <xdr:row>86</xdr:row>
          <xdr:rowOff>152400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12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86</xdr:row>
          <xdr:rowOff>0</xdr:rowOff>
        </xdr:from>
        <xdr:to>
          <xdr:col>3</xdr:col>
          <xdr:colOff>85725</xdr:colOff>
          <xdr:row>87</xdr:row>
          <xdr:rowOff>19050</xdr:rowOff>
        </xdr:to>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1200-00004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85</xdr:row>
          <xdr:rowOff>180975</xdr:rowOff>
        </xdr:from>
        <xdr:to>
          <xdr:col>2</xdr:col>
          <xdr:colOff>95250</xdr:colOff>
          <xdr:row>87</xdr:row>
          <xdr:rowOff>28575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12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93</xdr:row>
          <xdr:rowOff>19050</xdr:rowOff>
        </xdr:from>
        <xdr:to>
          <xdr:col>1</xdr:col>
          <xdr:colOff>28575</xdr:colOff>
          <xdr:row>93</xdr:row>
          <xdr:rowOff>152400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12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93</xdr:row>
          <xdr:rowOff>0</xdr:rowOff>
        </xdr:from>
        <xdr:to>
          <xdr:col>3</xdr:col>
          <xdr:colOff>85725</xdr:colOff>
          <xdr:row>94</xdr:row>
          <xdr:rowOff>19050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12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92</xdr:row>
          <xdr:rowOff>180975</xdr:rowOff>
        </xdr:from>
        <xdr:to>
          <xdr:col>2</xdr:col>
          <xdr:colOff>95250</xdr:colOff>
          <xdr:row>94</xdr:row>
          <xdr:rowOff>28575</xdr:rowOff>
        </xdr:to>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1200-00004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93</xdr:row>
          <xdr:rowOff>0</xdr:rowOff>
        </xdr:from>
        <xdr:to>
          <xdr:col>3</xdr:col>
          <xdr:colOff>85725</xdr:colOff>
          <xdr:row>94</xdr:row>
          <xdr:rowOff>19050</xdr:rowOff>
        </xdr:to>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1200-00004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95</xdr:row>
          <xdr:rowOff>19050</xdr:rowOff>
        </xdr:from>
        <xdr:to>
          <xdr:col>1</xdr:col>
          <xdr:colOff>28575</xdr:colOff>
          <xdr:row>95</xdr:row>
          <xdr:rowOff>152400</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12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95</xdr:row>
          <xdr:rowOff>0</xdr:rowOff>
        </xdr:from>
        <xdr:to>
          <xdr:col>3</xdr:col>
          <xdr:colOff>85725</xdr:colOff>
          <xdr:row>96</xdr:row>
          <xdr:rowOff>19050</xdr:rowOff>
        </xdr:to>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1200-00005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94</xdr:row>
          <xdr:rowOff>180975</xdr:rowOff>
        </xdr:from>
        <xdr:to>
          <xdr:col>2</xdr:col>
          <xdr:colOff>95250</xdr:colOff>
          <xdr:row>96</xdr:row>
          <xdr:rowOff>28575</xdr:rowOff>
        </xdr:to>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1200-00005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100</xdr:row>
          <xdr:rowOff>95250</xdr:rowOff>
        </xdr:from>
        <xdr:to>
          <xdr:col>1</xdr:col>
          <xdr:colOff>38100</xdr:colOff>
          <xdr:row>100</xdr:row>
          <xdr:rowOff>228600</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12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100</xdr:row>
          <xdr:rowOff>66675</xdr:rowOff>
        </xdr:from>
        <xdr:to>
          <xdr:col>3</xdr:col>
          <xdr:colOff>95250</xdr:colOff>
          <xdr:row>100</xdr:row>
          <xdr:rowOff>276225</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12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100</xdr:row>
          <xdr:rowOff>19050</xdr:rowOff>
        </xdr:from>
        <xdr:to>
          <xdr:col>2</xdr:col>
          <xdr:colOff>209550</xdr:colOff>
          <xdr:row>100</xdr:row>
          <xdr:rowOff>314325</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12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102</xdr:row>
          <xdr:rowOff>152400</xdr:rowOff>
        </xdr:from>
        <xdr:to>
          <xdr:col>1</xdr:col>
          <xdr:colOff>180975</xdr:colOff>
          <xdr:row>102</xdr:row>
          <xdr:rowOff>419100</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12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102</xdr:row>
          <xdr:rowOff>114300</xdr:rowOff>
        </xdr:from>
        <xdr:to>
          <xdr:col>3</xdr:col>
          <xdr:colOff>171450</xdr:colOff>
          <xdr:row>102</xdr:row>
          <xdr:rowOff>409575</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12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102</xdr:row>
          <xdr:rowOff>114300</xdr:rowOff>
        </xdr:from>
        <xdr:to>
          <xdr:col>2</xdr:col>
          <xdr:colOff>209550</xdr:colOff>
          <xdr:row>102</xdr:row>
          <xdr:rowOff>390525</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12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104</xdr:row>
          <xdr:rowOff>0</xdr:rowOff>
        </xdr:from>
        <xdr:to>
          <xdr:col>1</xdr:col>
          <xdr:colOff>171450</xdr:colOff>
          <xdr:row>104</xdr:row>
          <xdr:rowOff>228600</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12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104</xdr:row>
          <xdr:rowOff>0</xdr:rowOff>
        </xdr:from>
        <xdr:to>
          <xdr:col>3</xdr:col>
          <xdr:colOff>85725</xdr:colOff>
          <xdr:row>105</xdr:row>
          <xdr:rowOff>19050</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12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103</xdr:row>
          <xdr:rowOff>180975</xdr:rowOff>
        </xdr:from>
        <xdr:to>
          <xdr:col>2</xdr:col>
          <xdr:colOff>295275</xdr:colOff>
          <xdr:row>104</xdr:row>
          <xdr:rowOff>257175</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12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104</xdr:row>
          <xdr:rowOff>0</xdr:rowOff>
        </xdr:from>
        <xdr:to>
          <xdr:col>3</xdr:col>
          <xdr:colOff>85725</xdr:colOff>
          <xdr:row>105</xdr:row>
          <xdr:rowOff>19050</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12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106</xdr:row>
          <xdr:rowOff>19050</xdr:rowOff>
        </xdr:from>
        <xdr:to>
          <xdr:col>1</xdr:col>
          <xdr:colOff>123825</xdr:colOff>
          <xdr:row>107</xdr:row>
          <xdr:rowOff>0</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12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105</xdr:row>
          <xdr:rowOff>190500</xdr:rowOff>
        </xdr:from>
        <xdr:to>
          <xdr:col>3</xdr:col>
          <xdr:colOff>381000</xdr:colOff>
          <xdr:row>106</xdr:row>
          <xdr:rowOff>361950</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12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106</xdr:row>
          <xdr:rowOff>28575</xdr:rowOff>
        </xdr:from>
        <xdr:to>
          <xdr:col>2</xdr:col>
          <xdr:colOff>295275</xdr:colOff>
          <xdr:row>106</xdr:row>
          <xdr:rowOff>352425</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12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3</xdr:row>
          <xdr:rowOff>361950</xdr:rowOff>
        </xdr:from>
        <xdr:to>
          <xdr:col>10</xdr:col>
          <xdr:colOff>733425</xdr:colOff>
          <xdr:row>5</xdr:row>
          <xdr:rowOff>57150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13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xdr:row>
          <xdr:rowOff>333375</xdr:rowOff>
        </xdr:from>
        <xdr:to>
          <xdr:col>12</xdr:col>
          <xdr:colOff>781050</xdr:colOff>
          <xdr:row>5</xdr:row>
          <xdr:rowOff>66675</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13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xdr:row>
          <xdr:rowOff>209550</xdr:rowOff>
        </xdr:from>
        <xdr:to>
          <xdr:col>10</xdr:col>
          <xdr:colOff>742950</xdr:colOff>
          <xdr:row>6</xdr:row>
          <xdr:rowOff>47625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13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190500</xdr:rowOff>
        </xdr:from>
        <xdr:to>
          <xdr:col>12</xdr:col>
          <xdr:colOff>752475</xdr:colOff>
          <xdr:row>6</xdr:row>
          <xdr:rowOff>57150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13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xdr:row>
          <xdr:rowOff>200025</xdr:rowOff>
        </xdr:from>
        <xdr:to>
          <xdr:col>10</xdr:col>
          <xdr:colOff>742950</xdr:colOff>
          <xdr:row>7</xdr:row>
          <xdr:rowOff>47625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13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9525</xdr:rowOff>
        </xdr:from>
        <xdr:to>
          <xdr:col>12</xdr:col>
          <xdr:colOff>695325</xdr:colOff>
          <xdr:row>7</xdr:row>
          <xdr:rowOff>28575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13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200025</xdr:rowOff>
        </xdr:from>
        <xdr:to>
          <xdr:col>10</xdr:col>
          <xdr:colOff>733425</xdr:colOff>
          <xdr:row>8</xdr:row>
          <xdr:rowOff>47625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13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xdr:rowOff>
        </xdr:from>
        <xdr:to>
          <xdr:col>12</xdr:col>
          <xdr:colOff>638175</xdr:colOff>
          <xdr:row>8</xdr:row>
          <xdr:rowOff>9525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13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200025</xdr:rowOff>
        </xdr:from>
        <xdr:to>
          <xdr:col>10</xdr:col>
          <xdr:colOff>733425</xdr:colOff>
          <xdr:row>9</xdr:row>
          <xdr:rowOff>47625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13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190500</xdr:rowOff>
        </xdr:from>
        <xdr:to>
          <xdr:col>12</xdr:col>
          <xdr:colOff>742950</xdr:colOff>
          <xdr:row>9</xdr:row>
          <xdr:rowOff>38100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13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200025</xdr:rowOff>
        </xdr:from>
        <xdr:to>
          <xdr:col>10</xdr:col>
          <xdr:colOff>742950</xdr:colOff>
          <xdr:row>10</xdr:row>
          <xdr:rowOff>47625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13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200025</xdr:rowOff>
        </xdr:from>
        <xdr:to>
          <xdr:col>12</xdr:col>
          <xdr:colOff>742950</xdr:colOff>
          <xdr:row>10</xdr:row>
          <xdr:rowOff>57150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13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171450</xdr:rowOff>
        </xdr:from>
        <xdr:to>
          <xdr:col>0</xdr:col>
          <xdr:colOff>390525</xdr:colOff>
          <xdr:row>31</xdr:row>
          <xdr:rowOff>57150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13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29</xdr:row>
          <xdr:rowOff>171450</xdr:rowOff>
        </xdr:from>
        <xdr:to>
          <xdr:col>2</xdr:col>
          <xdr:colOff>400050</xdr:colOff>
          <xdr:row>31</xdr:row>
          <xdr:rowOff>57150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13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29</xdr:row>
          <xdr:rowOff>171450</xdr:rowOff>
        </xdr:from>
        <xdr:to>
          <xdr:col>1</xdr:col>
          <xdr:colOff>428625</xdr:colOff>
          <xdr:row>31</xdr:row>
          <xdr:rowOff>57150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13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36</xdr:row>
          <xdr:rowOff>114300</xdr:rowOff>
        </xdr:from>
        <xdr:to>
          <xdr:col>1</xdr:col>
          <xdr:colOff>123825</xdr:colOff>
          <xdr:row>38</xdr:row>
          <xdr:rowOff>66675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13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133350</xdr:rowOff>
        </xdr:from>
        <xdr:to>
          <xdr:col>3</xdr:col>
          <xdr:colOff>276225</xdr:colOff>
          <xdr:row>38</xdr:row>
          <xdr:rowOff>47625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13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36</xdr:row>
          <xdr:rowOff>123825</xdr:rowOff>
        </xdr:from>
        <xdr:to>
          <xdr:col>1</xdr:col>
          <xdr:colOff>571500</xdr:colOff>
          <xdr:row>38</xdr:row>
          <xdr:rowOff>57150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13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133350</xdr:rowOff>
        </xdr:from>
        <xdr:to>
          <xdr:col>1</xdr:col>
          <xdr:colOff>323850</xdr:colOff>
          <xdr:row>40</xdr:row>
          <xdr:rowOff>38100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13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133350</xdr:rowOff>
        </xdr:from>
        <xdr:to>
          <xdr:col>3</xdr:col>
          <xdr:colOff>304800</xdr:colOff>
          <xdr:row>40</xdr:row>
          <xdr:rowOff>38100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13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38</xdr:row>
          <xdr:rowOff>152400</xdr:rowOff>
        </xdr:from>
        <xdr:to>
          <xdr:col>2</xdr:col>
          <xdr:colOff>47625</xdr:colOff>
          <xdr:row>40</xdr:row>
          <xdr:rowOff>47625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13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17</xdr:row>
          <xdr:rowOff>152400</xdr:rowOff>
        </xdr:from>
        <xdr:to>
          <xdr:col>0</xdr:col>
          <xdr:colOff>590550</xdr:colOff>
          <xdr:row>19</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13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17</xdr:row>
          <xdr:rowOff>152400</xdr:rowOff>
        </xdr:from>
        <xdr:to>
          <xdr:col>3</xdr:col>
          <xdr:colOff>28575</xdr:colOff>
          <xdr:row>19</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13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142875</xdr:rowOff>
        </xdr:from>
        <xdr:to>
          <xdr:col>1</xdr:col>
          <xdr:colOff>600075</xdr:colOff>
          <xdr:row>19</xdr:row>
          <xdr:rowOff>28575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13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xdr:row>
          <xdr:rowOff>171450</xdr:rowOff>
        </xdr:from>
        <xdr:to>
          <xdr:col>1</xdr:col>
          <xdr:colOff>38100</xdr:colOff>
          <xdr:row>23</xdr:row>
          <xdr:rowOff>238125</xdr:rowOff>
        </xdr:to>
        <xdr:sp macro="" textlink="">
          <xdr:nvSpPr>
            <xdr:cNvPr id="50201" name="Check Box 25" hidden="1">
              <a:extLst>
                <a:ext uri="{63B3BB69-23CF-44E3-9099-C40C66FF867C}">
                  <a14:compatExt spid="_x0000_s50201"/>
                </a:ext>
                <a:ext uri="{FF2B5EF4-FFF2-40B4-BE49-F238E27FC236}">
                  <a16:creationId xmlns:a16="http://schemas.microsoft.com/office/drawing/2014/main" id="{00000000-0008-0000-13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22</xdr:row>
          <xdr:rowOff>171450</xdr:rowOff>
        </xdr:from>
        <xdr:to>
          <xdr:col>2</xdr:col>
          <xdr:colOff>495300</xdr:colOff>
          <xdr:row>23</xdr:row>
          <xdr:rowOff>238125</xdr:rowOff>
        </xdr:to>
        <xdr:sp macro="" textlink="">
          <xdr:nvSpPr>
            <xdr:cNvPr id="50202" name="Check Box 26" hidden="1">
              <a:extLst>
                <a:ext uri="{63B3BB69-23CF-44E3-9099-C40C66FF867C}">
                  <a14:compatExt spid="_x0000_s50202"/>
                </a:ext>
                <a:ext uri="{FF2B5EF4-FFF2-40B4-BE49-F238E27FC236}">
                  <a16:creationId xmlns:a16="http://schemas.microsoft.com/office/drawing/2014/main" id="{00000000-0008-0000-13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171450</xdr:rowOff>
        </xdr:from>
        <xdr:to>
          <xdr:col>1</xdr:col>
          <xdr:colOff>533400</xdr:colOff>
          <xdr:row>23</xdr:row>
          <xdr:rowOff>238125</xdr:rowOff>
        </xdr:to>
        <xdr:sp macro="" textlink="">
          <xdr:nvSpPr>
            <xdr:cNvPr id="50203" name="Check Box 27" hidden="1">
              <a:extLst>
                <a:ext uri="{63B3BB69-23CF-44E3-9099-C40C66FF867C}">
                  <a14:compatExt spid="_x0000_s50203"/>
                </a:ext>
                <a:ext uri="{FF2B5EF4-FFF2-40B4-BE49-F238E27FC236}">
                  <a16:creationId xmlns:a16="http://schemas.microsoft.com/office/drawing/2014/main" id="{00000000-0008-0000-13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171450</xdr:rowOff>
        </xdr:from>
        <xdr:to>
          <xdr:col>0</xdr:col>
          <xdr:colOff>390525</xdr:colOff>
          <xdr:row>29</xdr:row>
          <xdr:rowOff>57150</xdr:rowOff>
        </xdr:to>
        <xdr:sp macro="" textlink="">
          <xdr:nvSpPr>
            <xdr:cNvPr id="50204" name="Check Box 28" hidden="1">
              <a:extLst>
                <a:ext uri="{63B3BB69-23CF-44E3-9099-C40C66FF867C}">
                  <a14:compatExt spid="_x0000_s50204"/>
                </a:ext>
                <a:ext uri="{FF2B5EF4-FFF2-40B4-BE49-F238E27FC236}">
                  <a16:creationId xmlns:a16="http://schemas.microsoft.com/office/drawing/2014/main" id="{00000000-0008-0000-13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27</xdr:row>
          <xdr:rowOff>171450</xdr:rowOff>
        </xdr:from>
        <xdr:to>
          <xdr:col>2</xdr:col>
          <xdr:colOff>400050</xdr:colOff>
          <xdr:row>29</xdr:row>
          <xdr:rowOff>57150</xdr:rowOff>
        </xdr:to>
        <xdr:sp macro="" textlink="">
          <xdr:nvSpPr>
            <xdr:cNvPr id="50205" name="Check Box 29" hidden="1">
              <a:extLst>
                <a:ext uri="{63B3BB69-23CF-44E3-9099-C40C66FF867C}">
                  <a14:compatExt spid="_x0000_s50205"/>
                </a:ext>
                <a:ext uri="{FF2B5EF4-FFF2-40B4-BE49-F238E27FC236}">
                  <a16:creationId xmlns:a16="http://schemas.microsoft.com/office/drawing/2014/main" id="{00000000-0008-0000-13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171450</xdr:rowOff>
        </xdr:from>
        <xdr:to>
          <xdr:col>1</xdr:col>
          <xdr:colOff>428625</xdr:colOff>
          <xdr:row>29</xdr:row>
          <xdr:rowOff>57150</xdr:rowOff>
        </xdr:to>
        <xdr:sp macro="" textlink="">
          <xdr:nvSpPr>
            <xdr:cNvPr id="50206" name="Check Box 30" hidden="1">
              <a:extLst>
                <a:ext uri="{63B3BB69-23CF-44E3-9099-C40C66FF867C}">
                  <a14:compatExt spid="_x0000_s50206"/>
                </a:ext>
                <a:ext uri="{FF2B5EF4-FFF2-40B4-BE49-F238E27FC236}">
                  <a16:creationId xmlns:a16="http://schemas.microsoft.com/office/drawing/2014/main" id="{00000000-0008-0000-13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34</xdr:row>
          <xdr:rowOff>104775</xdr:rowOff>
        </xdr:from>
        <xdr:to>
          <xdr:col>1</xdr:col>
          <xdr:colOff>28575</xdr:colOff>
          <xdr:row>36</xdr:row>
          <xdr:rowOff>38100</xdr:rowOff>
        </xdr:to>
        <xdr:sp macro="" textlink="">
          <xdr:nvSpPr>
            <xdr:cNvPr id="50207" name="Check Box 31" hidden="1">
              <a:extLst>
                <a:ext uri="{63B3BB69-23CF-44E3-9099-C40C66FF867C}">
                  <a14:compatExt spid="_x0000_s50207"/>
                </a:ext>
                <a:ext uri="{FF2B5EF4-FFF2-40B4-BE49-F238E27FC236}">
                  <a16:creationId xmlns:a16="http://schemas.microsoft.com/office/drawing/2014/main" id="{00000000-0008-0000-13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34</xdr:row>
          <xdr:rowOff>133350</xdr:rowOff>
        </xdr:from>
        <xdr:to>
          <xdr:col>2</xdr:col>
          <xdr:colOff>600075</xdr:colOff>
          <xdr:row>36</xdr:row>
          <xdr:rowOff>28575</xdr:rowOff>
        </xdr:to>
        <xdr:sp macro="" textlink="">
          <xdr:nvSpPr>
            <xdr:cNvPr id="50208" name="Check Box 32" hidden="1">
              <a:extLst>
                <a:ext uri="{63B3BB69-23CF-44E3-9099-C40C66FF867C}">
                  <a14:compatExt spid="_x0000_s50208"/>
                </a:ext>
                <a:ext uri="{FF2B5EF4-FFF2-40B4-BE49-F238E27FC236}">
                  <a16:creationId xmlns:a16="http://schemas.microsoft.com/office/drawing/2014/main" id="{00000000-0008-0000-13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34</xdr:row>
          <xdr:rowOff>123825</xdr:rowOff>
        </xdr:from>
        <xdr:to>
          <xdr:col>2</xdr:col>
          <xdr:colOff>38100</xdr:colOff>
          <xdr:row>36</xdr:row>
          <xdr:rowOff>57150</xdr:rowOff>
        </xdr:to>
        <xdr:sp macro="" textlink="">
          <xdr:nvSpPr>
            <xdr:cNvPr id="50209" name="Check Box 33" hidden="1">
              <a:extLst>
                <a:ext uri="{63B3BB69-23CF-44E3-9099-C40C66FF867C}">
                  <a14:compatExt spid="_x0000_s50209"/>
                </a:ext>
                <a:ext uri="{FF2B5EF4-FFF2-40B4-BE49-F238E27FC236}">
                  <a16:creationId xmlns:a16="http://schemas.microsoft.com/office/drawing/2014/main" id="{00000000-0008-0000-13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xdr:row>
          <xdr:rowOff>200025</xdr:rowOff>
        </xdr:from>
        <xdr:to>
          <xdr:col>1</xdr:col>
          <xdr:colOff>304800</xdr:colOff>
          <xdr:row>45</xdr:row>
          <xdr:rowOff>66675</xdr:rowOff>
        </xdr:to>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13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43</xdr:row>
          <xdr:rowOff>190500</xdr:rowOff>
        </xdr:from>
        <xdr:to>
          <xdr:col>3</xdr:col>
          <xdr:colOff>323850</xdr:colOff>
          <xdr:row>45</xdr:row>
          <xdr:rowOff>57150</xdr:rowOff>
        </xdr:to>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13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190500</xdr:rowOff>
        </xdr:from>
        <xdr:to>
          <xdr:col>2</xdr:col>
          <xdr:colOff>38100</xdr:colOff>
          <xdr:row>45</xdr:row>
          <xdr:rowOff>47625</xdr:rowOff>
        </xdr:to>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13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xdr:row>
          <xdr:rowOff>142875</xdr:rowOff>
        </xdr:from>
        <xdr:to>
          <xdr:col>1</xdr:col>
          <xdr:colOff>295275</xdr:colOff>
          <xdr:row>50</xdr:row>
          <xdr:rowOff>47625</xdr:rowOff>
        </xdr:to>
        <xdr:sp macro="" textlink="">
          <xdr:nvSpPr>
            <xdr:cNvPr id="50213" name="Check Box 37" hidden="1">
              <a:extLst>
                <a:ext uri="{63B3BB69-23CF-44E3-9099-C40C66FF867C}">
                  <a14:compatExt spid="_x0000_s50213"/>
                </a:ext>
                <a:ext uri="{FF2B5EF4-FFF2-40B4-BE49-F238E27FC236}">
                  <a16:creationId xmlns:a16="http://schemas.microsoft.com/office/drawing/2014/main" id="{00000000-0008-0000-13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152400</xdr:rowOff>
        </xdr:from>
        <xdr:to>
          <xdr:col>3</xdr:col>
          <xdr:colOff>304800</xdr:colOff>
          <xdr:row>50</xdr:row>
          <xdr:rowOff>57150</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id="{00000000-0008-0000-13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142875</xdr:rowOff>
        </xdr:from>
        <xdr:to>
          <xdr:col>2</xdr:col>
          <xdr:colOff>38100</xdr:colOff>
          <xdr:row>50</xdr:row>
          <xdr:rowOff>38100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13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54</xdr:row>
          <xdr:rowOff>152400</xdr:rowOff>
        </xdr:from>
        <xdr:to>
          <xdr:col>1</xdr:col>
          <xdr:colOff>342900</xdr:colOff>
          <xdr:row>56</xdr:row>
          <xdr:rowOff>57150</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13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54</xdr:row>
          <xdr:rowOff>161925</xdr:rowOff>
        </xdr:from>
        <xdr:to>
          <xdr:col>3</xdr:col>
          <xdr:colOff>314325</xdr:colOff>
          <xdr:row>56</xdr:row>
          <xdr:rowOff>66675</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13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54</xdr:row>
          <xdr:rowOff>152400</xdr:rowOff>
        </xdr:from>
        <xdr:to>
          <xdr:col>2</xdr:col>
          <xdr:colOff>47625</xdr:colOff>
          <xdr:row>56</xdr:row>
          <xdr:rowOff>47625</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id="{00000000-0008-0000-13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56</xdr:row>
          <xdr:rowOff>161925</xdr:rowOff>
        </xdr:from>
        <xdr:to>
          <xdr:col>1</xdr:col>
          <xdr:colOff>342900</xdr:colOff>
          <xdr:row>58</xdr:row>
          <xdr:rowOff>66675</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id="{00000000-0008-0000-13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56</xdr:row>
          <xdr:rowOff>171450</xdr:rowOff>
        </xdr:from>
        <xdr:to>
          <xdr:col>3</xdr:col>
          <xdr:colOff>314325</xdr:colOff>
          <xdr:row>58</xdr:row>
          <xdr:rowOff>76200</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13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56</xdr:row>
          <xdr:rowOff>161925</xdr:rowOff>
        </xdr:from>
        <xdr:to>
          <xdr:col>2</xdr:col>
          <xdr:colOff>47625</xdr:colOff>
          <xdr:row>58</xdr:row>
          <xdr:rowOff>57150</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13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58</xdr:row>
          <xdr:rowOff>142875</xdr:rowOff>
        </xdr:from>
        <xdr:to>
          <xdr:col>1</xdr:col>
          <xdr:colOff>333375</xdr:colOff>
          <xdr:row>60</xdr:row>
          <xdr:rowOff>47625</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13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58</xdr:row>
          <xdr:rowOff>152400</xdr:rowOff>
        </xdr:from>
        <xdr:to>
          <xdr:col>3</xdr:col>
          <xdr:colOff>314325</xdr:colOff>
          <xdr:row>60</xdr:row>
          <xdr:rowOff>57150</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id="{00000000-0008-0000-13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58</xdr:row>
          <xdr:rowOff>161925</xdr:rowOff>
        </xdr:from>
        <xdr:to>
          <xdr:col>2</xdr:col>
          <xdr:colOff>47625</xdr:colOff>
          <xdr:row>60</xdr:row>
          <xdr:rowOff>57150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id="{00000000-0008-0000-13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60</xdr:row>
          <xdr:rowOff>152400</xdr:rowOff>
        </xdr:from>
        <xdr:to>
          <xdr:col>1</xdr:col>
          <xdr:colOff>333375</xdr:colOff>
          <xdr:row>62</xdr:row>
          <xdr:rowOff>57150</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id="{00000000-0008-0000-13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60</xdr:row>
          <xdr:rowOff>161925</xdr:rowOff>
        </xdr:from>
        <xdr:to>
          <xdr:col>3</xdr:col>
          <xdr:colOff>314325</xdr:colOff>
          <xdr:row>62</xdr:row>
          <xdr:rowOff>66675</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id="{00000000-0008-0000-13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60</xdr:row>
          <xdr:rowOff>142875</xdr:rowOff>
        </xdr:from>
        <xdr:to>
          <xdr:col>2</xdr:col>
          <xdr:colOff>38100</xdr:colOff>
          <xdr:row>62</xdr:row>
          <xdr:rowOff>38100</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id="{00000000-0008-0000-13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74</xdr:row>
          <xdr:rowOff>161925</xdr:rowOff>
        </xdr:from>
        <xdr:to>
          <xdr:col>1</xdr:col>
          <xdr:colOff>209550</xdr:colOff>
          <xdr:row>76</xdr:row>
          <xdr:rowOff>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id="{00000000-0008-0000-13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74</xdr:row>
          <xdr:rowOff>180975</xdr:rowOff>
        </xdr:from>
        <xdr:to>
          <xdr:col>3</xdr:col>
          <xdr:colOff>190500</xdr:colOff>
          <xdr:row>76</xdr:row>
          <xdr:rowOff>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id="{00000000-0008-0000-13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74</xdr:row>
          <xdr:rowOff>180975</xdr:rowOff>
        </xdr:from>
        <xdr:to>
          <xdr:col>2</xdr:col>
          <xdr:colOff>304800</xdr:colOff>
          <xdr:row>76</xdr:row>
          <xdr:rowOff>9525</xdr:rowOff>
        </xdr:to>
        <xdr:sp macro="" textlink="">
          <xdr:nvSpPr>
            <xdr:cNvPr id="50230" name="Check Box 54" hidden="1">
              <a:extLst>
                <a:ext uri="{63B3BB69-23CF-44E3-9099-C40C66FF867C}">
                  <a14:compatExt spid="_x0000_s50230"/>
                </a:ext>
                <a:ext uri="{FF2B5EF4-FFF2-40B4-BE49-F238E27FC236}">
                  <a16:creationId xmlns:a16="http://schemas.microsoft.com/office/drawing/2014/main" id="{00000000-0008-0000-1300-00003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77</xdr:row>
          <xdr:rowOff>9525</xdr:rowOff>
        </xdr:from>
        <xdr:to>
          <xdr:col>1</xdr:col>
          <xdr:colOff>190500</xdr:colOff>
          <xdr:row>78</xdr:row>
          <xdr:rowOff>0</xdr:rowOff>
        </xdr:to>
        <xdr:sp macro="" textlink="">
          <xdr:nvSpPr>
            <xdr:cNvPr id="50231" name="Check Box 55" hidden="1">
              <a:extLst>
                <a:ext uri="{63B3BB69-23CF-44E3-9099-C40C66FF867C}">
                  <a14:compatExt spid="_x0000_s50231"/>
                </a:ext>
                <a:ext uri="{FF2B5EF4-FFF2-40B4-BE49-F238E27FC236}">
                  <a16:creationId xmlns:a16="http://schemas.microsoft.com/office/drawing/2014/main" id="{00000000-0008-0000-1300-00003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77</xdr:row>
          <xdr:rowOff>0</xdr:rowOff>
        </xdr:from>
        <xdr:to>
          <xdr:col>3</xdr:col>
          <xdr:colOff>219075</xdr:colOff>
          <xdr:row>78</xdr:row>
          <xdr:rowOff>0</xdr:rowOff>
        </xdr:to>
        <xdr:sp macro="" textlink="">
          <xdr:nvSpPr>
            <xdr:cNvPr id="50232" name="Check Box 56" hidden="1">
              <a:extLst>
                <a:ext uri="{63B3BB69-23CF-44E3-9099-C40C66FF867C}">
                  <a14:compatExt spid="_x0000_s50232"/>
                </a:ext>
                <a:ext uri="{FF2B5EF4-FFF2-40B4-BE49-F238E27FC236}">
                  <a16:creationId xmlns:a16="http://schemas.microsoft.com/office/drawing/2014/main" id="{00000000-0008-0000-13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77</xdr:row>
          <xdr:rowOff>19050</xdr:rowOff>
        </xdr:from>
        <xdr:to>
          <xdr:col>2</xdr:col>
          <xdr:colOff>266700</xdr:colOff>
          <xdr:row>77</xdr:row>
          <xdr:rowOff>390525</xdr:rowOff>
        </xdr:to>
        <xdr:sp macro="" textlink="">
          <xdr:nvSpPr>
            <xdr:cNvPr id="50233" name="Check Box 57" hidden="1">
              <a:extLst>
                <a:ext uri="{63B3BB69-23CF-44E3-9099-C40C66FF867C}">
                  <a14:compatExt spid="_x0000_s50233"/>
                </a:ext>
                <a:ext uri="{FF2B5EF4-FFF2-40B4-BE49-F238E27FC236}">
                  <a16:creationId xmlns:a16="http://schemas.microsoft.com/office/drawing/2014/main" id="{00000000-0008-0000-13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67</xdr:row>
          <xdr:rowOff>161925</xdr:rowOff>
        </xdr:from>
        <xdr:to>
          <xdr:col>1</xdr:col>
          <xdr:colOff>304800</xdr:colOff>
          <xdr:row>69</xdr:row>
          <xdr:rowOff>47625</xdr:rowOff>
        </xdr:to>
        <xdr:sp macro="" textlink="">
          <xdr:nvSpPr>
            <xdr:cNvPr id="50234" name="Check Box 58" hidden="1">
              <a:extLst>
                <a:ext uri="{63B3BB69-23CF-44E3-9099-C40C66FF867C}">
                  <a14:compatExt spid="_x0000_s50234"/>
                </a:ext>
                <a:ext uri="{FF2B5EF4-FFF2-40B4-BE49-F238E27FC236}">
                  <a16:creationId xmlns:a16="http://schemas.microsoft.com/office/drawing/2014/main" id="{00000000-0008-0000-1300-00003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67</xdr:row>
          <xdr:rowOff>152400</xdr:rowOff>
        </xdr:from>
        <xdr:to>
          <xdr:col>3</xdr:col>
          <xdr:colOff>304800</xdr:colOff>
          <xdr:row>69</xdr:row>
          <xdr:rowOff>38100</xdr:rowOff>
        </xdr:to>
        <xdr:sp macro="" textlink="">
          <xdr:nvSpPr>
            <xdr:cNvPr id="50235" name="Check Box 59" hidden="1">
              <a:extLst>
                <a:ext uri="{63B3BB69-23CF-44E3-9099-C40C66FF867C}">
                  <a14:compatExt spid="_x0000_s50235"/>
                </a:ext>
                <a:ext uri="{FF2B5EF4-FFF2-40B4-BE49-F238E27FC236}">
                  <a16:creationId xmlns:a16="http://schemas.microsoft.com/office/drawing/2014/main" id="{00000000-0008-0000-1300-00003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67</xdr:row>
          <xdr:rowOff>142875</xdr:rowOff>
        </xdr:from>
        <xdr:to>
          <xdr:col>2</xdr:col>
          <xdr:colOff>38100</xdr:colOff>
          <xdr:row>69</xdr:row>
          <xdr:rowOff>19050</xdr:rowOff>
        </xdr:to>
        <xdr:sp macro="" textlink="">
          <xdr:nvSpPr>
            <xdr:cNvPr id="50236" name="Check Box 60" hidden="1">
              <a:extLst>
                <a:ext uri="{63B3BB69-23CF-44E3-9099-C40C66FF867C}">
                  <a14:compatExt spid="_x0000_s50236"/>
                </a:ext>
                <a:ext uri="{FF2B5EF4-FFF2-40B4-BE49-F238E27FC236}">
                  <a16:creationId xmlns:a16="http://schemas.microsoft.com/office/drawing/2014/main" id="{00000000-0008-0000-1300-00003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69</xdr:row>
          <xdr:rowOff>161925</xdr:rowOff>
        </xdr:from>
        <xdr:to>
          <xdr:col>1</xdr:col>
          <xdr:colOff>304800</xdr:colOff>
          <xdr:row>71</xdr:row>
          <xdr:rowOff>0</xdr:rowOff>
        </xdr:to>
        <xdr:sp macro="" textlink="">
          <xdr:nvSpPr>
            <xdr:cNvPr id="50237" name="Check Box 61" hidden="1">
              <a:extLst>
                <a:ext uri="{63B3BB69-23CF-44E3-9099-C40C66FF867C}">
                  <a14:compatExt spid="_x0000_s50237"/>
                </a:ext>
                <a:ext uri="{FF2B5EF4-FFF2-40B4-BE49-F238E27FC236}">
                  <a16:creationId xmlns:a16="http://schemas.microsoft.com/office/drawing/2014/main" id="{00000000-0008-0000-1300-00003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69</xdr:row>
          <xdr:rowOff>171450</xdr:rowOff>
        </xdr:from>
        <xdr:to>
          <xdr:col>3</xdr:col>
          <xdr:colOff>295275</xdr:colOff>
          <xdr:row>71</xdr:row>
          <xdr:rowOff>9525</xdr:rowOff>
        </xdr:to>
        <xdr:sp macro="" textlink="">
          <xdr:nvSpPr>
            <xdr:cNvPr id="50238" name="Check Box 62" hidden="1">
              <a:extLst>
                <a:ext uri="{63B3BB69-23CF-44E3-9099-C40C66FF867C}">
                  <a14:compatExt spid="_x0000_s50238"/>
                </a:ext>
                <a:ext uri="{FF2B5EF4-FFF2-40B4-BE49-F238E27FC236}">
                  <a16:creationId xmlns:a16="http://schemas.microsoft.com/office/drawing/2014/main" id="{00000000-0008-0000-1300-00003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69</xdr:row>
          <xdr:rowOff>180975</xdr:rowOff>
        </xdr:from>
        <xdr:to>
          <xdr:col>2</xdr:col>
          <xdr:colOff>47625</xdr:colOff>
          <xdr:row>71</xdr:row>
          <xdr:rowOff>9525</xdr:rowOff>
        </xdr:to>
        <xdr:sp macro="" textlink="">
          <xdr:nvSpPr>
            <xdr:cNvPr id="50239" name="Check Box 63" hidden="1">
              <a:extLst>
                <a:ext uri="{63B3BB69-23CF-44E3-9099-C40C66FF867C}">
                  <a14:compatExt spid="_x0000_s50239"/>
                </a:ext>
                <a:ext uri="{FF2B5EF4-FFF2-40B4-BE49-F238E27FC236}">
                  <a16:creationId xmlns:a16="http://schemas.microsoft.com/office/drawing/2014/main" id="{00000000-0008-0000-1300-00003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3</xdr:row>
          <xdr:rowOff>323850</xdr:rowOff>
        </xdr:from>
        <xdr:to>
          <xdr:col>10</xdr:col>
          <xdr:colOff>771525</xdr:colOff>
          <xdr:row>5</xdr:row>
          <xdr:rowOff>57150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4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xdr:row>
          <xdr:rowOff>333375</xdr:rowOff>
        </xdr:from>
        <xdr:to>
          <xdr:col>12</xdr:col>
          <xdr:colOff>752475</xdr:colOff>
          <xdr:row>5</xdr:row>
          <xdr:rowOff>57150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4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190500</xdr:rowOff>
        </xdr:from>
        <xdr:to>
          <xdr:col>10</xdr:col>
          <xdr:colOff>771525</xdr:colOff>
          <xdr:row>6</xdr:row>
          <xdr:rowOff>47625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14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209550</xdr:rowOff>
        </xdr:from>
        <xdr:to>
          <xdr:col>12</xdr:col>
          <xdr:colOff>752475</xdr:colOff>
          <xdr:row>6</xdr:row>
          <xdr:rowOff>57150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1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xdr:row>
          <xdr:rowOff>180975</xdr:rowOff>
        </xdr:from>
        <xdr:to>
          <xdr:col>10</xdr:col>
          <xdr:colOff>762000</xdr:colOff>
          <xdr:row>7</xdr:row>
          <xdr:rowOff>57150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1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xdr:row>
          <xdr:rowOff>209550</xdr:rowOff>
        </xdr:from>
        <xdr:to>
          <xdr:col>12</xdr:col>
          <xdr:colOff>752475</xdr:colOff>
          <xdr:row>7</xdr:row>
          <xdr:rowOff>47625</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14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171450</xdr:rowOff>
        </xdr:from>
        <xdr:to>
          <xdr:col>0</xdr:col>
          <xdr:colOff>542925</xdr:colOff>
          <xdr:row>37</xdr:row>
          <xdr:rowOff>85725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1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35</xdr:row>
          <xdr:rowOff>161925</xdr:rowOff>
        </xdr:from>
        <xdr:to>
          <xdr:col>2</xdr:col>
          <xdr:colOff>447675</xdr:colOff>
          <xdr:row>37</xdr:row>
          <xdr:rowOff>57150</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14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161925</xdr:rowOff>
        </xdr:from>
        <xdr:to>
          <xdr:col>2</xdr:col>
          <xdr:colOff>0</xdr:colOff>
          <xdr:row>37</xdr:row>
          <xdr:rowOff>85725</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14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37</xdr:row>
          <xdr:rowOff>190500</xdr:rowOff>
        </xdr:from>
        <xdr:to>
          <xdr:col>0</xdr:col>
          <xdr:colOff>523875</xdr:colOff>
          <xdr:row>39</xdr:row>
          <xdr:rowOff>28575</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14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37</xdr:row>
          <xdr:rowOff>190500</xdr:rowOff>
        </xdr:from>
        <xdr:to>
          <xdr:col>2</xdr:col>
          <xdr:colOff>657225</xdr:colOff>
          <xdr:row>39</xdr:row>
          <xdr:rowOff>28575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14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37</xdr:row>
          <xdr:rowOff>200025</xdr:rowOff>
        </xdr:from>
        <xdr:to>
          <xdr:col>2</xdr:col>
          <xdr:colOff>0</xdr:colOff>
          <xdr:row>39</xdr:row>
          <xdr:rowOff>38100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14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xdr:row>
          <xdr:rowOff>171450</xdr:rowOff>
        </xdr:from>
        <xdr:to>
          <xdr:col>10</xdr:col>
          <xdr:colOff>800100</xdr:colOff>
          <xdr:row>8</xdr:row>
          <xdr:rowOff>123825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14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xdr:row>
          <xdr:rowOff>142875</xdr:rowOff>
        </xdr:from>
        <xdr:to>
          <xdr:col>13</xdr:col>
          <xdr:colOff>9525</xdr:colOff>
          <xdr:row>8</xdr:row>
          <xdr:rowOff>161925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14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14</xdr:row>
          <xdr:rowOff>152400</xdr:rowOff>
        </xdr:from>
        <xdr:to>
          <xdr:col>0</xdr:col>
          <xdr:colOff>533400</xdr:colOff>
          <xdr:row>16</xdr:row>
          <xdr:rowOff>9525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14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14</xdr:row>
          <xdr:rowOff>171450</xdr:rowOff>
        </xdr:from>
        <xdr:to>
          <xdr:col>3</xdr:col>
          <xdr:colOff>104775</xdr:colOff>
          <xdr:row>16</xdr:row>
          <xdr:rowOff>9525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14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xdr:row>
          <xdr:rowOff>161925</xdr:rowOff>
        </xdr:from>
        <xdr:to>
          <xdr:col>2</xdr:col>
          <xdr:colOff>19050</xdr:colOff>
          <xdr:row>16</xdr:row>
          <xdr:rowOff>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14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19</xdr:row>
          <xdr:rowOff>200025</xdr:rowOff>
        </xdr:from>
        <xdr:to>
          <xdr:col>0</xdr:col>
          <xdr:colOff>514350</xdr:colOff>
          <xdr:row>21</xdr:row>
          <xdr:rowOff>28575</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14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0</xdr:rowOff>
        </xdr:from>
        <xdr:to>
          <xdr:col>3</xdr:col>
          <xdr:colOff>66675</xdr:colOff>
          <xdr:row>20</xdr:row>
          <xdr:rowOff>228600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14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19</xdr:row>
          <xdr:rowOff>190500</xdr:rowOff>
        </xdr:from>
        <xdr:to>
          <xdr:col>1</xdr:col>
          <xdr:colOff>552450</xdr:colOff>
          <xdr:row>21</xdr:row>
          <xdr:rowOff>19050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14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xdr:row>
          <xdr:rowOff>152400</xdr:rowOff>
        </xdr:from>
        <xdr:to>
          <xdr:col>0</xdr:col>
          <xdr:colOff>581025</xdr:colOff>
          <xdr:row>26</xdr:row>
          <xdr:rowOff>38100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14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24</xdr:row>
          <xdr:rowOff>180975</xdr:rowOff>
        </xdr:from>
        <xdr:to>
          <xdr:col>2</xdr:col>
          <xdr:colOff>581025</xdr:colOff>
          <xdr:row>26</xdr:row>
          <xdr:rowOff>28575</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14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161925</xdr:rowOff>
        </xdr:from>
        <xdr:to>
          <xdr:col>2</xdr:col>
          <xdr:colOff>9525</xdr:colOff>
          <xdr:row>26</xdr:row>
          <xdr:rowOff>9525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14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19050</xdr:rowOff>
        </xdr:from>
        <xdr:to>
          <xdr:col>0</xdr:col>
          <xdr:colOff>485775</xdr:colOff>
          <xdr:row>29</xdr:row>
          <xdr:rowOff>114300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1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57150</xdr:rowOff>
        </xdr:from>
        <xdr:to>
          <xdr:col>2</xdr:col>
          <xdr:colOff>628650</xdr:colOff>
          <xdr:row>29</xdr:row>
          <xdr:rowOff>95250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1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28</xdr:row>
          <xdr:rowOff>76200</xdr:rowOff>
        </xdr:from>
        <xdr:to>
          <xdr:col>1</xdr:col>
          <xdr:colOff>428625</xdr:colOff>
          <xdr:row>29</xdr:row>
          <xdr:rowOff>104775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1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133350</xdr:rowOff>
        </xdr:from>
        <xdr:to>
          <xdr:col>1</xdr:col>
          <xdr:colOff>57150</xdr:colOff>
          <xdr:row>35</xdr:row>
          <xdr:rowOff>66675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1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33</xdr:row>
          <xdr:rowOff>142875</xdr:rowOff>
        </xdr:from>
        <xdr:to>
          <xdr:col>2</xdr:col>
          <xdr:colOff>657225</xdr:colOff>
          <xdr:row>35</xdr:row>
          <xdr:rowOff>57150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1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33</xdr:row>
          <xdr:rowOff>142875</xdr:rowOff>
        </xdr:from>
        <xdr:to>
          <xdr:col>2</xdr:col>
          <xdr:colOff>47625</xdr:colOff>
          <xdr:row>35</xdr:row>
          <xdr:rowOff>66675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14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42</xdr:row>
          <xdr:rowOff>152400</xdr:rowOff>
        </xdr:from>
        <xdr:to>
          <xdr:col>0</xdr:col>
          <xdr:colOff>476250</xdr:colOff>
          <xdr:row>44</xdr:row>
          <xdr:rowOff>28575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14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42</xdr:row>
          <xdr:rowOff>180975</xdr:rowOff>
        </xdr:from>
        <xdr:to>
          <xdr:col>2</xdr:col>
          <xdr:colOff>400050</xdr:colOff>
          <xdr:row>44</xdr:row>
          <xdr:rowOff>38100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14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42</xdr:row>
          <xdr:rowOff>161925</xdr:rowOff>
        </xdr:from>
        <xdr:to>
          <xdr:col>1</xdr:col>
          <xdr:colOff>409575</xdr:colOff>
          <xdr:row>44</xdr:row>
          <xdr:rowOff>19050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14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47</xdr:row>
          <xdr:rowOff>209550</xdr:rowOff>
        </xdr:from>
        <xdr:to>
          <xdr:col>0</xdr:col>
          <xdr:colOff>523875</xdr:colOff>
          <xdr:row>49</xdr:row>
          <xdr:rowOff>38100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14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47</xdr:row>
          <xdr:rowOff>209550</xdr:rowOff>
        </xdr:from>
        <xdr:to>
          <xdr:col>2</xdr:col>
          <xdr:colOff>657225</xdr:colOff>
          <xdr:row>49</xdr:row>
          <xdr:rowOff>38100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14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47</xdr:row>
          <xdr:rowOff>219075</xdr:rowOff>
        </xdr:from>
        <xdr:to>
          <xdr:col>1</xdr:col>
          <xdr:colOff>600075</xdr:colOff>
          <xdr:row>49</xdr:row>
          <xdr:rowOff>47625</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14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52</xdr:row>
          <xdr:rowOff>152400</xdr:rowOff>
        </xdr:from>
        <xdr:to>
          <xdr:col>0</xdr:col>
          <xdr:colOff>476250</xdr:colOff>
          <xdr:row>54</xdr:row>
          <xdr:rowOff>28575</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14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52</xdr:row>
          <xdr:rowOff>180975</xdr:rowOff>
        </xdr:from>
        <xdr:to>
          <xdr:col>2</xdr:col>
          <xdr:colOff>400050</xdr:colOff>
          <xdr:row>54</xdr:row>
          <xdr:rowOff>38100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14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52</xdr:row>
          <xdr:rowOff>161925</xdr:rowOff>
        </xdr:from>
        <xdr:to>
          <xdr:col>1</xdr:col>
          <xdr:colOff>409575</xdr:colOff>
          <xdr:row>54</xdr:row>
          <xdr:rowOff>19050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14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61</xdr:row>
          <xdr:rowOff>161925</xdr:rowOff>
        </xdr:from>
        <xdr:to>
          <xdr:col>1</xdr:col>
          <xdr:colOff>114300</xdr:colOff>
          <xdr:row>63</xdr:row>
          <xdr:rowOff>47625</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14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61</xdr:row>
          <xdr:rowOff>161925</xdr:rowOff>
        </xdr:from>
        <xdr:to>
          <xdr:col>2</xdr:col>
          <xdr:colOff>647700</xdr:colOff>
          <xdr:row>63</xdr:row>
          <xdr:rowOff>47625</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14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61</xdr:row>
          <xdr:rowOff>161925</xdr:rowOff>
        </xdr:from>
        <xdr:to>
          <xdr:col>1</xdr:col>
          <xdr:colOff>590550</xdr:colOff>
          <xdr:row>63</xdr:row>
          <xdr:rowOff>47625</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14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63</xdr:row>
          <xdr:rowOff>161925</xdr:rowOff>
        </xdr:from>
        <xdr:to>
          <xdr:col>1</xdr:col>
          <xdr:colOff>66675</xdr:colOff>
          <xdr:row>65</xdr:row>
          <xdr:rowOff>47625</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14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63</xdr:row>
          <xdr:rowOff>171450</xdr:rowOff>
        </xdr:from>
        <xdr:to>
          <xdr:col>2</xdr:col>
          <xdr:colOff>647700</xdr:colOff>
          <xdr:row>65</xdr:row>
          <xdr:rowOff>57150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14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63</xdr:row>
          <xdr:rowOff>171450</xdr:rowOff>
        </xdr:from>
        <xdr:to>
          <xdr:col>1</xdr:col>
          <xdr:colOff>590550</xdr:colOff>
          <xdr:row>65</xdr:row>
          <xdr:rowOff>57150</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14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65</xdr:row>
          <xdr:rowOff>171450</xdr:rowOff>
        </xdr:from>
        <xdr:to>
          <xdr:col>0</xdr:col>
          <xdr:colOff>514350</xdr:colOff>
          <xdr:row>67</xdr:row>
          <xdr:rowOff>47625</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14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65</xdr:row>
          <xdr:rowOff>171450</xdr:rowOff>
        </xdr:from>
        <xdr:to>
          <xdr:col>2</xdr:col>
          <xdr:colOff>647700</xdr:colOff>
          <xdr:row>67</xdr:row>
          <xdr:rowOff>57150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14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65</xdr:row>
          <xdr:rowOff>161925</xdr:rowOff>
        </xdr:from>
        <xdr:to>
          <xdr:col>1</xdr:col>
          <xdr:colOff>590550</xdr:colOff>
          <xdr:row>67</xdr:row>
          <xdr:rowOff>47625</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14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67</xdr:row>
          <xdr:rowOff>247650</xdr:rowOff>
        </xdr:from>
        <xdr:to>
          <xdr:col>0</xdr:col>
          <xdr:colOff>523875</xdr:colOff>
          <xdr:row>69</xdr:row>
          <xdr:rowOff>38100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14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67</xdr:row>
          <xdr:rowOff>266700</xdr:rowOff>
        </xdr:from>
        <xdr:to>
          <xdr:col>2</xdr:col>
          <xdr:colOff>647700</xdr:colOff>
          <xdr:row>69</xdr:row>
          <xdr:rowOff>47625</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14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67</xdr:row>
          <xdr:rowOff>276225</xdr:rowOff>
        </xdr:from>
        <xdr:to>
          <xdr:col>1</xdr:col>
          <xdr:colOff>600075</xdr:colOff>
          <xdr:row>69</xdr:row>
          <xdr:rowOff>57150</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14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74</xdr:row>
          <xdr:rowOff>152400</xdr:rowOff>
        </xdr:from>
        <xdr:to>
          <xdr:col>0</xdr:col>
          <xdr:colOff>476250</xdr:colOff>
          <xdr:row>76</xdr:row>
          <xdr:rowOff>28575</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14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74</xdr:row>
          <xdr:rowOff>180975</xdr:rowOff>
        </xdr:from>
        <xdr:to>
          <xdr:col>2</xdr:col>
          <xdr:colOff>400050</xdr:colOff>
          <xdr:row>76</xdr:row>
          <xdr:rowOff>38100</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14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74</xdr:row>
          <xdr:rowOff>161925</xdr:rowOff>
        </xdr:from>
        <xdr:to>
          <xdr:col>1</xdr:col>
          <xdr:colOff>409575</xdr:colOff>
          <xdr:row>76</xdr:row>
          <xdr:rowOff>19050</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00000000-0008-0000-14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76</xdr:row>
          <xdr:rowOff>152400</xdr:rowOff>
        </xdr:from>
        <xdr:to>
          <xdr:col>0</xdr:col>
          <xdr:colOff>476250</xdr:colOff>
          <xdr:row>78</xdr:row>
          <xdr:rowOff>28575</xdr:rowOff>
        </xdr:to>
        <xdr:sp macro="" textlink="">
          <xdr:nvSpPr>
            <xdr:cNvPr id="49206" name="Check Box 54" hidden="1">
              <a:extLst>
                <a:ext uri="{63B3BB69-23CF-44E3-9099-C40C66FF867C}">
                  <a14:compatExt spid="_x0000_s49206"/>
                </a:ext>
                <a:ext uri="{FF2B5EF4-FFF2-40B4-BE49-F238E27FC236}">
                  <a16:creationId xmlns:a16="http://schemas.microsoft.com/office/drawing/2014/main" id="{00000000-0008-0000-14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76</xdr:row>
          <xdr:rowOff>180975</xdr:rowOff>
        </xdr:from>
        <xdr:to>
          <xdr:col>2</xdr:col>
          <xdr:colOff>400050</xdr:colOff>
          <xdr:row>78</xdr:row>
          <xdr:rowOff>38100</xdr:rowOff>
        </xdr:to>
        <xdr:sp macro="" textlink="">
          <xdr:nvSpPr>
            <xdr:cNvPr id="49207" name="Check Box 55" hidden="1">
              <a:extLst>
                <a:ext uri="{63B3BB69-23CF-44E3-9099-C40C66FF867C}">
                  <a14:compatExt spid="_x0000_s49207"/>
                </a:ext>
                <a:ext uri="{FF2B5EF4-FFF2-40B4-BE49-F238E27FC236}">
                  <a16:creationId xmlns:a16="http://schemas.microsoft.com/office/drawing/2014/main" id="{00000000-0008-0000-14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76</xdr:row>
          <xdr:rowOff>161925</xdr:rowOff>
        </xdr:from>
        <xdr:to>
          <xdr:col>1</xdr:col>
          <xdr:colOff>409575</xdr:colOff>
          <xdr:row>78</xdr:row>
          <xdr:rowOff>19050</xdr:rowOff>
        </xdr:to>
        <xdr:sp macro="" textlink="">
          <xdr:nvSpPr>
            <xdr:cNvPr id="49208" name="Check Box 56" hidden="1">
              <a:extLst>
                <a:ext uri="{63B3BB69-23CF-44E3-9099-C40C66FF867C}">
                  <a14:compatExt spid="_x0000_s49208"/>
                </a:ext>
                <a:ext uri="{FF2B5EF4-FFF2-40B4-BE49-F238E27FC236}">
                  <a16:creationId xmlns:a16="http://schemas.microsoft.com/office/drawing/2014/main" id="{00000000-0008-0000-14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81</xdr:row>
          <xdr:rowOff>200025</xdr:rowOff>
        </xdr:from>
        <xdr:to>
          <xdr:col>0</xdr:col>
          <xdr:colOff>514350</xdr:colOff>
          <xdr:row>83</xdr:row>
          <xdr:rowOff>76200</xdr:rowOff>
        </xdr:to>
        <xdr:sp macro="" textlink="">
          <xdr:nvSpPr>
            <xdr:cNvPr id="49209" name="Check Box 57" hidden="1">
              <a:extLst>
                <a:ext uri="{63B3BB69-23CF-44E3-9099-C40C66FF867C}">
                  <a14:compatExt spid="_x0000_s49209"/>
                </a:ext>
                <a:ext uri="{FF2B5EF4-FFF2-40B4-BE49-F238E27FC236}">
                  <a16:creationId xmlns:a16="http://schemas.microsoft.com/office/drawing/2014/main" id="{00000000-0008-0000-14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81</xdr:row>
          <xdr:rowOff>190500</xdr:rowOff>
        </xdr:from>
        <xdr:to>
          <xdr:col>2</xdr:col>
          <xdr:colOff>657225</xdr:colOff>
          <xdr:row>83</xdr:row>
          <xdr:rowOff>76200</xdr:rowOff>
        </xdr:to>
        <xdr:sp macro="" textlink="">
          <xdr:nvSpPr>
            <xdr:cNvPr id="49210" name="Check Box 58" hidden="1">
              <a:extLst>
                <a:ext uri="{63B3BB69-23CF-44E3-9099-C40C66FF867C}">
                  <a14:compatExt spid="_x0000_s49210"/>
                </a:ext>
                <a:ext uri="{FF2B5EF4-FFF2-40B4-BE49-F238E27FC236}">
                  <a16:creationId xmlns:a16="http://schemas.microsoft.com/office/drawing/2014/main" id="{00000000-0008-0000-14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81</xdr:row>
          <xdr:rowOff>190500</xdr:rowOff>
        </xdr:from>
        <xdr:to>
          <xdr:col>1</xdr:col>
          <xdr:colOff>600075</xdr:colOff>
          <xdr:row>83</xdr:row>
          <xdr:rowOff>76200</xdr:rowOff>
        </xdr:to>
        <xdr:sp macro="" textlink="">
          <xdr:nvSpPr>
            <xdr:cNvPr id="49211" name="Check Box 59" hidden="1">
              <a:extLst>
                <a:ext uri="{63B3BB69-23CF-44E3-9099-C40C66FF867C}">
                  <a14:compatExt spid="_x0000_s49211"/>
                </a:ext>
                <a:ext uri="{FF2B5EF4-FFF2-40B4-BE49-F238E27FC236}">
                  <a16:creationId xmlns:a16="http://schemas.microsoft.com/office/drawing/2014/main" id="{00000000-0008-0000-1400-00003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87</xdr:row>
          <xdr:rowOff>104775</xdr:rowOff>
        </xdr:from>
        <xdr:to>
          <xdr:col>1</xdr:col>
          <xdr:colOff>19050</xdr:colOff>
          <xdr:row>87</xdr:row>
          <xdr:rowOff>238125</xdr:rowOff>
        </xdr:to>
        <xdr:sp macro="" textlink="">
          <xdr:nvSpPr>
            <xdr:cNvPr id="49212" name="Check Box 60" hidden="1">
              <a:extLst>
                <a:ext uri="{63B3BB69-23CF-44E3-9099-C40C66FF867C}">
                  <a14:compatExt spid="_x0000_s49212"/>
                </a:ext>
                <a:ext uri="{FF2B5EF4-FFF2-40B4-BE49-F238E27FC236}">
                  <a16:creationId xmlns:a16="http://schemas.microsoft.com/office/drawing/2014/main" id="{00000000-0008-0000-14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87</xdr:row>
          <xdr:rowOff>57150</xdr:rowOff>
        </xdr:from>
        <xdr:to>
          <xdr:col>3</xdr:col>
          <xdr:colOff>28575</xdr:colOff>
          <xdr:row>87</xdr:row>
          <xdr:rowOff>276225</xdr:rowOff>
        </xdr:to>
        <xdr:sp macro="" textlink="">
          <xdr:nvSpPr>
            <xdr:cNvPr id="49213" name="Check Box 61" hidden="1">
              <a:extLst>
                <a:ext uri="{63B3BB69-23CF-44E3-9099-C40C66FF867C}">
                  <a14:compatExt spid="_x0000_s49213"/>
                </a:ext>
                <a:ext uri="{FF2B5EF4-FFF2-40B4-BE49-F238E27FC236}">
                  <a16:creationId xmlns:a16="http://schemas.microsoft.com/office/drawing/2014/main" id="{00000000-0008-0000-14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87</xdr:row>
          <xdr:rowOff>47625</xdr:rowOff>
        </xdr:from>
        <xdr:to>
          <xdr:col>2</xdr:col>
          <xdr:colOff>85725</xdr:colOff>
          <xdr:row>87</xdr:row>
          <xdr:rowOff>295275</xdr:rowOff>
        </xdr:to>
        <xdr:sp macro="" textlink="">
          <xdr:nvSpPr>
            <xdr:cNvPr id="49214" name="Check Box 62" hidden="1">
              <a:extLst>
                <a:ext uri="{63B3BB69-23CF-44E3-9099-C40C66FF867C}">
                  <a14:compatExt spid="_x0000_s49214"/>
                </a:ext>
                <a:ext uri="{FF2B5EF4-FFF2-40B4-BE49-F238E27FC236}">
                  <a16:creationId xmlns:a16="http://schemas.microsoft.com/office/drawing/2014/main" id="{00000000-0008-0000-1400-00003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89</xdr:row>
          <xdr:rowOff>76200</xdr:rowOff>
        </xdr:from>
        <xdr:to>
          <xdr:col>1</xdr:col>
          <xdr:colOff>28575</xdr:colOff>
          <xdr:row>89</xdr:row>
          <xdr:rowOff>342900</xdr:rowOff>
        </xdr:to>
        <xdr:sp macro="" textlink="">
          <xdr:nvSpPr>
            <xdr:cNvPr id="49215" name="Check Box 63" hidden="1">
              <a:extLst>
                <a:ext uri="{63B3BB69-23CF-44E3-9099-C40C66FF867C}">
                  <a14:compatExt spid="_x0000_s49215"/>
                </a:ext>
                <a:ext uri="{FF2B5EF4-FFF2-40B4-BE49-F238E27FC236}">
                  <a16:creationId xmlns:a16="http://schemas.microsoft.com/office/drawing/2014/main" id="{00000000-0008-0000-1400-00003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89</xdr:row>
          <xdr:rowOff>85725</xdr:rowOff>
        </xdr:from>
        <xdr:to>
          <xdr:col>3</xdr:col>
          <xdr:colOff>85725</xdr:colOff>
          <xdr:row>89</xdr:row>
          <xdr:rowOff>371475</xdr:rowOff>
        </xdr:to>
        <xdr:sp macro="" textlink="">
          <xdr:nvSpPr>
            <xdr:cNvPr id="49216" name="Check Box 64" hidden="1">
              <a:extLst>
                <a:ext uri="{63B3BB69-23CF-44E3-9099-C40C66FF867C}">
                  <a14:compatExt spid="_x0000_s49216"/>
                </a:ext>
                <a:ext uri="{FF2B5EF4-FFF2-40B4-BE49-F238E27FC236}">
                  <a16:creationId xmlns:a16="http://schemas.microsoft.com/office/drawing/2014/main" id="{00000000-0008-0000-1400-00004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89</xdr:row>
          <xdr:rowOff>66675</xdr:rowOff>
        </xdr:from>
        <xdr:to>
          <xdr:col>2</xdr:col>
          <xdr:colOff>133350</xdr:colOff>
          <xdr:row>89</xdr:row>
          <xdr:rowOff>400050</xdr:rowOff>
        </xdr:to>
        <xdr:sp macro="" textlink="">
          <xdr:nvSpPr>
            <xdr:cNvPr id="49217" name="Check Box 65" hidden="1">
              <a:extLst>
                <a:ext uri="{63B3BB69-23CF-44E3-9099-C40C66FF867C}">
                  <a14:compatExt spid="_x0000_s49217"/>
                </a:ext>
                <a:ext uri="{FF2B5EF4-FFF2-40B4-BE49-F238E27FC236}">
                  <a16:creationId xmlns:a16="http://schemas.microsoft.com/office/drawing/2014/main" id="{00000000-0008-0000-1400-00004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92</xdr:row>
          <xdr:rowOff>200025</xdr:rowOff>
        </xdr:from>
        <xdr:to>
          <xdr:col>1</xdr:col>
          <xdr:colOff>57150</xdr:colOff>
          <xdr:row>93</xdr:row>
          <xdr:rowOff>238125</xdr:rowOff>
        </xdr:to>
        <xdr:sp macro="" textlink="">
          <xdr:nvSpPr>
            <xdr:cNvPr id="49218" name="Check Box 66" hidden="1">
              <a:extLst>
                <a:ext uri="{63B3BB69-23CF-44E3-9099-C40C66FF867C}">
                  <a14:compatExt spid="_x0000_s49218"/>
                </a:ext>
                <a:ext uri="{FF2B5EF4-FFF2-40B4-BE49-F238E27FC236}">
                  <a16:creationId xmlns:a16="http://schemas.microsoft.com/office/drawing/2014/main" id="{00000000-0008-0000-1400-00004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93</xdr:row>
          <xdr:rowOff>0</xdr:rowOff>
        </xdr:from>
        <xdr:to>
          <xdr:col>3</xdr:col>
          <xdr:colOff>9525</xdr:colOff>
          <xdr:row>94</xdr:row>
          <xdr:rowOff>19050</xdr:rowOff>
        </xdr:to>
        <xdr:sp macro="" textlink="">
          <xdr:nvSpPr>
            <xdr:cNvPr id="49219" name="Check Box 67" hidden="1">
              <a:extLst>
                <a:ext uri="{63B3BB69-23CF-44E3-9099-C40C66FF867C}">
                  <a14:compatExt spid="_x0000_s49219"/>
                </a:ext>
                <a:ext uri="{FF2B5EF4-FFF2-40B4-BE49-F238E27FC236}">
                  <a16:creationId xmlns:a16="http://schemas.microsoft.com/office/drawing/2014/main" id="{00000000-0008-0000-14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92</xdr:row>
          <xdr:rowOff>180975</xdr:rowOff>
        </xdr:from>
        <xdr:to>
          <xdr:col>2</xdr:col>
          <xdr:colOff>209550</xdr:colOff>
          <xdr:row>93</xdr:row>
          <xdr:rowOff>257175</xdr:rowOff>
        </xdr:to>
        <xdr:sp macro="" textlink="">
          <xdr:nvSpPr>
            <xdr:cNvPr id="49220" name="Check Box 68" hidden="1">
              <a:extLst>
                <a:ext uri="{63B3BB69-23CF-44E3-9099-C40C66FF867C}">
                  <a14:compatExt spid="_x0000_s49220"/>
                </a:ext>
                <a:ext uri="{FF2B5EF4-FFF2-40B4-BE49-F238E27FC236}">
                  <a16:creationId xmlns:a16="http://schemas.microsoft.com/office/drawing/2014/main" id="{00000000-0008-0000-14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93</xdr:row>
          <xdr:rowOff>0</xdr:rowOff>
        </xdr:from>
        <xdr:to>
          <xdr:col>3</xdr:col>
          <xdr:colOff>9525</xdr:colOff>
          <xdr:row>94</xdr:row>
          <xdr:rowOff>19050</xdr:rowOff>
        </xdr:to>
        <xdr:sp macro="" textlink="">
          <xdr:nvSpPr>
            <xdr:cNvPr id="49221" name="Check Box 69" hidden="1">
              <a:extLst>
                <a:ext uri="{63B3BB69-23CF-44E3-9099-C40C66FF867C}">
                  <a14:compatExt spid="_x0000_s49221"/>
                </a:ext>
                <a:ext uri="{FF2B5EF4-FFF2-40B4-BE49-F238E27FC236}">
                  <a16:creationId xmlns:a16="http://schemas.microsoft.com/office/drawing/2014/main" id="{00000000-0008-0000-1400-00004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95</xdr:row>
          <xdr:rowOff>57150</xdr:rowOff>
        </xdr:from>
        <xdr:to>
          <xdr:col>1</xdr:col>
          <xdr:colOff>209550</xdr:colOff>
          <xdr:row>95</xdr:row>
          <xdr:rowOff>428625</xdr:rowOff>
        </xdr:to>
        <xdr:sp macro="" textlink="">
          <xdr:nvSpPr>
            <xdr:cNvPr id="49222" name="Check Box 70" hidden="1">
              <a:extLst>
                <a:ext uri="{63B3BB69-23CF-44E3-9099-C40C66FF867C}">
                  <a14:compatExt spid="_x0000_s49222"/>
                </a:ext>
                <a:ext uri="{FF2B5EF4-FFF2-40B4-BE49-F238E27FC236}">
                  <a16:creationId xmlns:a16="http://schemas.microsoft.com/office/drawing/2014/main" id="{00000000-0008-0000-1400-00004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95</xdr:row>
          <xdr:rowOff>95250</xdr:rowOff>
        </xdr:from>
        <xdr:to>
          <xdr:col>3</xdr:col>
          <xdr:colOff>114300</xdr:colOff>
          <xdr:row>95</xdr:row>
          <xdr:rowOff>390525</xdr:rowOff>
        </xdr:to>
        <xdr:sp macro="" textlink="">
          <xdr:nvSpPr>
            <xdr:cNvPr id="49223" name="Check Box 71" hidden="1">
              <a:extLst>
                <a:ext uri="{63B3BB69-23CF-44E3-9099-C40C66FF867C}">
                  <a14:compatExt spid="_x0000_s49223"/>
                </a:ext>
                <a:ext uri="{FF2B5EF4-FFF2-40B4-BE49-F238E27FC236}">
                  <a16:creationId xmlns:a16="http://schemas.microsoft.com/office/drawing/2014/main" id="{00000000-0008-0000-1400-00004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200025</xdr:rowOff>
        </xdr:from>
        <xdr:to>
          <xdr:col>2</xdr:col>
          <xdr:colOff>152400</xdr:colOff>
          <xdr:row>95</xdr:row>
          <xdr:rowOff>504825</xdr:rowOff>
        </xdr:to>
        <xdr:sp macro="" textlink="">
          <xdr:nvSpPr>
            <xdr:cNvPr id="49224" name="Check Box 72" hidden="1">
              <a:extLst>
                <a:ext uri="{63B3BB69-23CF-44E3-9099-C40C66FF867C}">
                  <a14:compatExt spid="_x0000_s49224"/>
                </a:ext>
                <a:ext uri="{FF2B5EF4-FFF2-40B4-BE49-F238E27FC236}">
                  <a16:creationId xmlns:a16="http://schemas.microsoft.com/office/drawing/2014/main" id="{00000000-0008-0000-1400-00004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91</xdr:row>
          <xdr:rowOff>85725</xdr:rowOff>
        </xdr:from>
        <xdr:to>
          <xdr:col>1</xdr:col>
          <xdr:colOff>28575</xdr:colOff>
          <xdr:row>91</xdr:row>
          <xdr:rowOff>219075</xdr:rowOff>
        </xdr:to>
        <xdr:sp macro="" textlink="">
          <xdr:nvSpPr>
            <xdr:cNvPr id="49225" name="Check Box 73" hidden="1">
              <a:extLst>
                <a:ext uri="{63B3BB69-23CF-44E3-9099-C40C66FF867C}">
                  <a14:compatExt spid="_x0000_s49225"/>
                </a:ext>
                <a:ext uri="{FF2B5EF4-FFF2-40B4-BE49-F238E27FC236}">
                  <a16:creationId xmlns:a16="http://schemas.microsoft.com/office/drawing/2014/main" id="{00000000-0008-0000-1400-00004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90</xdr:row>
          <xdr:rowOff>171450</xdr:rowOff>
        </xdr:from>
        <xdr:to>
          <xdr:col>3</xdr:col>
          <xdr:colOff>171450</xdr:colOff>
          <xdr:row>91</xdr:row>
          <xdr:rowOff>276225</xdr:rowOff>
        </xdr:to>
        <xdr:sp macro="" textlink="">
          <xdr:nvSpPr>
            <xdr:cNvPr id="49226" name="Check Box 74" hidden="1">
              <a:extLst>
                <a:ext uri="{63B3BB69-23CF-44E3-9099-C40C66FF867C}">
                  <a14:compatExt spid="_x0000_s49226"/>
                </a:ext>
                <a:ext uri="{FF2B5EF4-FFF2-40B4-BE49-F238E27FC236}">
                  <a16:creationId xmlns:a16="http://schemas.microsoft.com/office/drawing/2014/main" id="{00000000-0008-0000-1400-00004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91</xdr:row>
          <xdr:rowOff>19050</xdr:rowOff>
        </xdr:from>
        <xdr:to>
          <xdr:col>2</xdr:col>
          <xdr:colOff>133350</xdr:colOff>
          <xdr:row>91</xdr:row>
          <xdr:rowOff>285750</xdr:rowOff>
        </xdr:to>
        <xdr:sp macro="" textlink="">
          <xdr:nvSpPr>
            <xdr:cNvPr id="49227" name="Check Box 75" hidden="1">
              <a:extLst>
                <a:ext uri="{63B3BB69-23CF-44E3-9099-C40C66FF867C}">
                  <a14:compatExt spid="_x0000_s49227"/>
                </a:ext>
                <a:ext uri="{FF2B5EF4-FFF2-40B4-BE49-F238E27FC236}">
                  <a16:creationId xmlns:a16="http://schemas.microsoft.com/office/drawing/2014/main" id="{00000000-0008-0000-1400-00004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57</xdr:row>
          <xdr:rowOff>152400</xdr:rowOff>
        </xdr:from>
        <xdr:to>
          <xdr:col>0</xdr:col>
          <xdr:colOff>476250</xdr:colOff>
          <xdr:row>58</xdr:row>
          <xdr:rowOff>219075</xdr:rowOff>
        </xdr:to>
        <xdr:sp macro="" textlink="">
          <xdr:nvSpPr>
            <xdr:cNvPr id="49228" name="Check Box 76" hidden="1">
              <a:extLst>
                <a:ext uri="{63B3BB69-23CF-44E3-9099-C40C66FF867C}">
                  <a14:compatExt spid="_x0000_s49228"/>
                </a:ext>
                <a:ext uri="{FF2B5EF4-FFF2-40B4-BE49-F238E27FC236}">
                  <a16:creationId xmlns:a16="http://schemas.microsoft.com/office/drawing/2014/main" id="{00000000-0008-0000-1400-00004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57</xdr:row>
          <xdr:rowOff>180975</xdr:rowOff>
        </xdr:from>
        <xdr:to>
          <xdr:col>2</xdr:col>
          <xdr:colOff>400050</xdr:colOff>
          <xdr:row>58</xdr:row>
          <xdr:rowOff>228600</xdr:rowOff>
        </xdr:to>
        <xdr:sp macro="" textlink="">
          <xdr:nvSpPr>
            <xdr:cNvPr id="49229" name="Check Box 77" hidden="1">
              <a:extLst>
                <a:ext uri="{63B3BB69-23CF-44E3-9099-C40C66FF867C}">
                  <a14:compatExt spid="_x0000_s49229"/>
                </a:ext>
                <a:ext uri="{FF2B5EF4-FFF2-40B4-BE49-F238E27FC236}">
                  <a16:creationId xmlns:a16="http://schemas.microsoft.com/office/drawing/2014/main" id="{00000000-0008-0000-1400-00004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57</xdr:row>
          <xdr:rowOff>161925</xdr:rowOff>
        </xdr:from>
        <xdr:to>
          <xdr:col>1</xdr:col>
          <xdr:colOff>409575</xdr:colOff>
          <xdr:row>58</xdr:row>
          <xdr:rowOff>209550</xdr:rowOff>
        </xdr:to>
        <xdr:sp macro="" textlink="">
          <xdr:nvSpPr>
            <xdr:cNvPr id="49230" name="Check Box 78" hidden="1">
              <a:extLst>
                <a:ext uri="{63B3BB69-23CF-44E3-9099-C40C66FF867C}">
                  <a14:compatExt spid="_x0000_s49230"/>
                </a:ext>
                <a:ext uri="{FF2B5EF4-FFF2-40B4-BE49-F238E27FC236}">
                  <a16:creationId xmlns:a16="http://schemas.microsoft.com/office/drawing/2014/main" id="{00000000-0008-0000-1400-00004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Users\Jeff\Downloads\SidewallDensityCalcSheet%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rown\AppData\Local\Microsoft\Windows\INetCache\Content.Outlook\OYLYASZE\Degradation-Calc%20-%20Apri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Sheet2"/>
    </sheetNames>
    <sheetDataSet>
      <sheetData sheetId="0"/>
      <sheetData sheetId="1">
        <row r="1">
          <cell r="A1" t="str">
            <v>3.5"</v>
          </cell>
        </row>
        <row r="2">
          <cell r="A2" t="str">
            <v>4"</v>
          </cell>
        </row>
        <row r="3">
          <cell r="A3" t="str">
            <v>4.5"</v>
          </cell>
        </row>
        <row r="4">
          <cell r="A4" t="str">
            <v>5"</v>
          </cell>
        </row>
        <row r="5">
          <cell r="A5" t="str">
            <v>5.5"</v>
          </cell>
        </row>
        <row r="6">
          <cell r="A6" t="str">
            <v>6"</v>
          </cell>
        </row>
        <row r="8">
          <cell r="A8">
            <v>1.6</v>
          </cell>
        </row>
        <row r="9">
          <cell r="A9">
            <v>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gradation Calculator"/>
      <sheetName val="Sheet1"/>
      <sheetName val="Sheet2"/>
    </sheetNames>
    <sheetDataSet>
      <sheetData sheetId="0">
        <row r="6">
          <cell r="H6" t="str">
            <v>Select Furnace Location</v>
          </cell>
        </row>
        <row r="7">
          <cell r="H7" t="str">
            <v>Select Funding Source</v>
          </cell>
        </row>
        <row r="8">
          <cell r="H8" t="str">
            <v>Select Furnace Type</v>
          </cell>
        </row>
        <row r="13">
          <cell r="D13" t="str">
            <v>FALSE</v>
          </cell>
          <cell r="E13" t="str">
            <v>FALSE</v>
          </cell>
          <cell r="F13" t="str">
            <v>FALSE</v>
          </cell>
          <cell r="I13" t="str">
            <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048576" totalsRowShown="0" headerRowDxfId="0">
  <autoFilter ref="A1:B1048576" xr:uid="{00000000-0009-0000-0100-000001000000}"/>
  <tableColumns count="2">
    <tableColumn id="1" xr3:uid="{00000000-0010-0000-0000-000001000000}" name="WAP Agencies"/>
    <tableColumn id="2" xr3:uid="{00000000-0010-0000-0000-000002000000}" name="Counti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building-center.org/" TargetMode="External"/><Relationship Id="rId2" Type="http://schemas.openxmlformats.org/officeDocument/2006/relationships/hyperlink" Target="http://www.nrel.gov/docs/fy06osti/38238.pdf" TargetMode="External"/><Relationship Id="rId1" Type="http://schemas.openxmlformats.org/officeDocument/2006/relationships/hyperlink" Target="http://www.nrel.gov/docs/fy06osti/38238.pdf" TargetMode="External"/><Relationship Id="rId5" Type="http://schemas.openxmlformats.org/officeDocument/2006/relationships/printerSettings" Target="../printerSettings/printerSettings6.bin"/><Relationship Id="rId4" Type="http://schemas.openxmlformats.org/officeDocument/2006/relationships/hyperlink" Target="https://www.energy.gov/scep/wap/articles/weatherization-program-notice-23-6-revised-energy-audit-approval-procedur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building-center.org/" TargetMode="External"/><Relationship Id="rId2" Type="http://schemas.openxmlformats.org/officeDocument/2006/relationships/hyperlink" Target="http://www.nrel.gov/docs/fy06osti/38238.pdf" TargetMode="External"/><Relationship Id="rId1" Type="http://schemas.openxmlformats.org/officeDocument/2006/relationships/hyperlink" Target="http://www.nrel.gov/docs/fy06osti/38238.pdf" TargetMode="External"/><Relationship Id="rId5" Type="http://schemas.openxmlformats.org/officeDocument/2006/relationships/printerSettings" Target="../printerSettings/printerSettings7.bin"/><Relationship Id="rId4" Type="http://schemas.openxmlformats.org/officeDocument/2006/relationships/hyperlink" Target="https://www.energy.gov/scep/wap/articles/weatherization-program-notice-23-6-revised-energy-audit-approval-procedure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uilding-center.org/" TargetMode="External"/><Relationship Id="rId2" Type="http://schemas.openxmlformats.org/officeDocument/2006/relationships/hyperlink" Target="http://www.nrel.gov/docs/fy06osti/38238.pdf" TargetMode="External"/><Relationship Id="rId1" Type="http://schemas.openxmlformats.org/officeDocument/2006/relationships/hyperlink" Target="http://www.nrel.gov/docs/fy06osti/38238.pdf" TargetMode="External"/><Relationship Id="rId5" Type="http://schemas.openxmlformats.org/officeDocument/2006/relationships/printerSettings" Target="../printerSettings/printerSettings8.bin"/><Relationship Id="rId4" Type="http://schemas.openxmlformats.org/officeDocument/2006/relationships/hyperlink" Target="https://www.energy.gov/scep/wap/articles/weatherization-program-notice-23-6-revised-energy-audit-approval-procedur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3.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https://www.tdhca.state.tx.us/community-affairs/wap/docs/22-WAP-Health&amp;Safety.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7" Type="http://schemas.openxmlformats.org/officeDocument/2006/relationships/ctrlProp" Target="../ctrlProps/ctrlProp65.xml"/><Relationship Id="rId2" Type="http://schemas.openxmlformats.org/officeDocument/2006/relationships/printerSettings" Target="../printerSettings/printerSettings14.bin"/><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 Type="http://schemas.openxmlformats.org/officeDocument/2006/relationships/ctrlProp" Target="../ctrlProps/ctrlProp63.xml"/><Relationship Id="rId19" Type="http://schemas.openxmlformats.org/officeDocument/2006/relationships/ctrlProp" Target="../ctrlProps/ctrlProp77.xml"/><Relationship Id="rId4" Type="http://schemas.openxmlformats.org/officeDocument/2006/relationships/vmlDrawing" Target="../drawings/vmlDrawing2.v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drawing" Target="../drawings/drawing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54" Type="http://schemas.openxmlformats.org/officeDocument/2006/relationships/ctrlProp" Target="../ctrlProps/ctrlProp112.xml"/><Relationship Id="rId1" Type="http://schemas.openxmlformats.org/officeDocument/2006/relationships/hyperlink" Target="https://www.tdhca.texas.gov/sites/default/files/community-affairs/wap/docs/23-WAP-Health&amp;Safety.pdf" TargetMode="External"/><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10" Type="http://schemas.openxmlformats.org/officeDocument/2006/relationships/ctrlProp" Target="../ctrlProps/ctrlProp68.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trlProp" Target="../ctrlProps/ctrlProp153.xml"/><Relationship Id="rId47" Type="http://schemas.openxmlformats.org/officeDocument/2006/relationships/ctrlProp" Target="../ctrlProps/ctrlProp158.xml"/><Relationship Id="rId50" Type="http://schemas.openxmlformats.org/officeDocument/2006/relationships/ctrlProp" Target="../ctrlProps/ctrlProp161.xml"/><Relationship Id="rId55" Type="http://schemas.openxmlformats.org/officeDocument/2006/relationships/ctrlProp" Target="../ctrlProps/ctrlProp166.xml"/><Relationship Id="rId7" Type="http://schemas.openxmlformats.org/officeDocument/2006/relationships/ctrlProp" Target="../ctrlProps/ctrlProp118.xml"/><Relationship Id="rId2" Type="http://schemas.openxmlformats.org/officeDocument/2006/relationships/printerSettings" Target="../printerSettings/printerSettings15.bin"/><Relationship Id="rId16" Type="http://schemas.openxmlformats.org/officeDocument/2006/relationships/ctrlProp" Target="../ctrlProps/ctrlProp127.xml"/><Relationship Id="rId29" Type="http://schemas.openxmlformats.org/officeDocument/2006/relationships/ctrlProp" Target="../ctrlProps/ctrlProp140.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45" Type="http://schemas.openxmlformats.org/officeDocument/2006/relationships/ctrlProp" Target="../ctrlProps/ctrlProp156.xml"/><Relationship Id="rId53" Type="http://schemas.openxmlformats.org/officeDocument/2006/relationships/ctrlProp" Target="../ctrlProps/ctrlProp164.xml"/><Relationship Id="rId58" Type="http://schemas.openxmlformats.org/officeDocument/2006/relationships/ctrlProp" Target="../ctrlProps/ctrlProp169.xml"/><Relationship Id="rId5" Type="http://schemas.openxmlformats.org/officeDocument/2006/relationships/ctrlProp" Target="../ctrlProps/ctrlProp116.xml"/><Relationship Id="rId19" Type="http://schemas.openxmlformats.org/officeDocument/2006/relationships/ctrlProp" Target="../ctrlProps/ctrlProp130.xml"/><Relationship Id="rId4" Type="http://schemas.openxmlformats.org/officeDocument/2006/relationships/vmlDrawing" Target="../drawings/vmlDrawing3.v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43" Type="http://schemas.openxmlformats.org/officeDocument/2006/relationships/ctrlProp" Target="../ctrlProps/ctrlProp154.xml"/><Relationship Id="rId48" Type="http://schemas.openxmlformats.org/officeDocument/2006/relationships/ctrlProp" Target="../ctrlProps/ctrlProp159.xml"/><Relationship Id="rId56" Type="http://schemas.openxmlformats.org/officeDocument/2006/relationships/ctrlProp" Target="../ctrlProps/ctrlProp167.xml"/><Relationship Id="rId8" Type="http://schemas.openxmlformats.org/officeDocument/2006/relationships/ctrlProp" Target="../ctrlProps/ctrlProp119.xml"/><Relationship Id="rId51" Type="http://schemas.openxmlformats.org/officeDocument/2006/relationships/ctrlProp" Target="../ctrlProps/ctrlProp162.xml"/><Relationship Id="rId3" Type="http://schemas.openxmlformats.org/officeDocument/2006/relationships/drawing" Target="../drawings/drawing6.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46" Type="http://schemas.openxmlformats.org/officeDocument/2006/relationships/ctrlProp" Target="../ctrlProps/ctrlProp157.xml"/><Relationship Id="rId59" Type="http://schemas.openxmlformats.org/officeDocument/2006/relationships/ctrlProp" Target="../ctrlProps/ctrlProp170.xml"/><Relationship Id="rId20" Type="http://schemas.openxmlformats.org/officeDocument/2006/relationships/ctrlProp" Target="../ctrlProps/ctrlProp131.xml"/><Relationship Id="rId41" Type="http://schemas.openxmlformats.org/officeDocument/2006/relationships/ctrlProp" Target="../ctrlProps/ctrlProp152.xml"/><Relationship Id="rId54" Type="http://schemas.openxmlformats.org/officeDocument/2006/relationships/ctrlProp" Target="../ctrlProps/ctrlProp165.xml"/><Relationship Id="rId1" Type="http://schemas.openxmlformats.org/officeDocument/2006/relationships/hyperlink" Target="https://tdhca.wufoo.com/forms/tdhca-doorwindow-replacement-requests/" TargetMode="External"/><Relationship Id="rId6" Type="http://schemas.openxmlformats.org/officeDocument/2006/relationships/ctrlProp" Target="../ctrlProps/ctrlProp117.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49" Type="http://schemas.openxmlformats.org/officeDocument/2006/relationships/ctrlProp" Target="../ctrlProps/ctrlProp160.xml"/><Relationship Id="rId57" Type="http://schemas.openxmlformats.org/officeDocument/2006/relationships/ctrlProp" Target="../ctrlProps/ctrlProp168.xml"/><Relationship Id="rId10" Type="http://schemas.openxmlformats.org/officeDocument/2006/relationships/ctrlProp" Target="../ctrlProps/ctrlProp121.xml"/><Relationship Id="rId31" Type="http://schemas.openxmlformats.org/officeDocument/2006/relationships/ctrlProp" Target="../ctrlProps/ctrlProp142.xml"/><Relationship Id="rId44" Type="http://schemas.openxmlformats.org/officeDocument/2006/relationships/ctrlProp" Target="../ctrlProps/ctrlProp155.xml"/><Relationship Id="rId52"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172.xml"/><Relationship Id="rId117" Type="http://schemas.openxmlformats.org/officeDocument/2006/relationships/ctrlProp" Target="../ctrlProps/ctrlProp263.xml"/><Relationship Id="rId21" Type="http://schemas.openxmlformats.org/officeDocument/2006/relationships/hyperlink" Target="https://sws.nrel.gov/spec/50108" TargetMode="External"/><Relationship Id="rId42" Type="http://schemas.openxmlformats.org/officeDocument/2006/relationships/ctrlProp" Target="../ctrlProps/ctrlProp188.xml"/><Relationship Id="rId47" Type="http://schemas.openxmlformats.org/officeDocument/2006/relationships/ctrlProp" Target="../ctrlProps/ctrlProp193.xml"/><Relationship Id="rId63" Type="http://schemas.openxmlformats.org/officeDocument/2006/relationships/ctrlProp" Target="../ctrlProps/ctrlProp209.xml"/><Relationship Id="rId68" Type="http://schemas.openxmlformats.org/officeDocument/2006/relationships/ctrlProp" Target="../ctrlProps/ctrlProp214.xml"/><Relationship Id="rId84" Type="http://schemas.openxmlformats.org/officeDocument/2006/relationships/ctrlProp" Target="../ctrlProps/ctrlProp230.xml"/><Relationship Id="rId89" Type="http://schemas.openxmlformats.org/officeDocument/2006/relationships/ctrlProp" Target="../ctrlProps/ctrlProp235.xml"/><Relationship Id="rId112" Type="http://schemas.openxmlformats.org/officeDocument/2006/relationships/ctrlProp" Target="../ctrlProps/ctrlProp258.xml"/><Relationship Id="rId16" Type="http://schemas.openxmlformats.org/officeDocument/2006/relationships/hyperlink" Target="https://sws.nrel.gov/spec/403" TargetMode="External"/><Relationship Id="rId107" Type="http://schemas.openxmlformats.org/officeDocument/2006/relationships/ctrlProp" Target="../ctrlProps/ctrlProp253.xml"/><Relationship Id="rId11" Type="http://schemas.openxmlformats.org/officeDocument/2006/relationships/hyperlink" Target="https://sws.nrel.gov/spec/3" TargetMode="External"/><Relationship Id="rId32" Type="http://schemas.openxmlformats.org/officeDocument/2006/relationships/ctrlProp" Target="../ctrlProps/ctrlProp178.xml"/><Relationship Id="rId37" Type="http://schemas.openxmlformats.org/officeDocument/2006/relationships/ctrlProp" Target="../ctrlProps/ctrlProp183.xml"/><Relationship Id="rId53" Type="http://schemas.openxmlformats.org/officeDocument/2006/relationships/ctrlProp" Target="../ctrlProps/ctrlProp199.xml"/><Relationship Id="rId58" Type="http://schemas.openxmlformats.org/officeDocument/2006/relationships/ctrlProp" Target="../ctrlProps/ctrlProp204.xml"/><Relationship Id="rId74" Type="http://schemas.openxmlformats.org/officeDocument/2006/relationships/ctrlProp" Target="../ctrlProps/ctrlProp220.xml"/><Relationship Id="rId79" Type="http://schemas.openxmlformats.org/officeDocument/2006/relationships/ctrlProp" Target="../ctrlProps/ctrlProp225.xml"/><Relationship Id="rId102" Type="http://schemas.openxmlformats.org/officeDocument/2006/relationships/ctrlProp" Target="../ctrlProps/ctrlProp248.xml"/><Relationship Id="rId5" Type="http://schemas.openxmlformats.org/officeDocument/2006/relationships/hyperlink" Target="https://sws.nrel.gov/spec/702011" TargetMode="External"/><Relationship Id="rId90" Type="http://schemas.openxmlformats.org/officeDocument/2006/relationships/ctrlProp" Target="../ctrlProps/ctrlProp236.xml"/><Relationship Id="rId95" Type="http://schemas.openxmlformats.org/officeDocument/2006/relationships/ctrlProp" Target="../ctrlProps/ctrlProp241.xml"/><Relationship Id="rId22" Type="http://schemas.openxmlformats.org/officeDocument/2006/relationships/printerSettings" Target="../printerSettings/printerSettings16.bin"/><Relationship Id="rId27" Type="http://schemas.openxmlformats.org/officeDocument/2006/relationships/ctrlProp" Target="../ctrlProps/ctrlProp173.xml"/><Relationship Id="rId43" Type="http://schemas.openxmlformats.org/officeDocument/2006/relationships/ctrlProp" Target="../ctrlProps/ctrlProp189.xml"/><Relationship Id="rId48" Type="http://schemas.openxmlformats.org/officeDocument/2006/relationships/ctrlProp" Target="../ctrlProps/ctrlProp194.xml"/><Relationship Id="rId64" Type="http://schemas.openxmlformats.org/officeDocument/2006/relationships/ctrlProp" Target="../ctrlProps/ctrlProp210.xml"/><Relationship Id="rId69" Type="http://schemas.openxmlformats.org/officeDocument/2006/relationships/ctrlProp" Target="../ctrlProps/ctrlProp215.xml"/><Relationship Id="rId113" Type="http://schemas.openxmlformats.org/officeDocument/2006/relationships/ctrlProp" Target="../ctrlProps/ctrlProp259.xml"/><Relationship Id="rId118" Type="http://schemas.openxmlformats.org/officeDocument/2006/relationships/ctrlProp" Target="../ctrlProps/ctrlProp264.xml"/><Relationship Id="rId80" Type="http://schemas.openxmlformats.org/officeDocument/2006/relationships/ctrlProp" Target="../ctrlProps/ctrlProp226.xml"/><Relationship Id="rId85" Type="http://schemas.openxmlformats.org/officeDocument/2006/relationships/ctrlProp" Target="../ctrlProps/ctrlProp231.xml"/><Relationship Id="rId12" Type="http://schemas.openxmlformats.org/officeDocument/2006/relationships/hyperlink" Target="https://sws.nrel.gov/spec/701031" TargetMode="External"/><Relationship Id="rId17" Type="http://schemas.openxmlformats.org/officeDocument/2006/relationships/hyperlink" Target="https://sws.nrel.gov/spec/20202" TargetMode="External"/><Relationship Id="rId33" Type="http://schemas.openxmlformats.org/officeDocument/2006/relationships/ctrlProp" Target="../ctrlProps/ctrlProp179.xml"/><Relationship Id="rId38" Type="http://schemas.openxmlformats.org/officeDocument/2006/relationships/ctrlProp" Target="../ctrlProps/ctrlProp184.xml"/><Relationship Id="rId59" Type="http://schemas.openxmlformats.org/officeDocument/2006/relationships/ctrlProp" Target="../ctrlProps/ctrlProp205.xml"/><Relationship Id="rId103" Type="http://schemas.openxmlformats.org/officeDocument/2006/relationships/ctrlProp" Target="../ctrlProps/ctrlProp249.xml"/><Relationship Id="rId108" Type="http://schemas.openxmlformats.org/officeDocument/2006/relationships/ctrlProp" Target="../ctrlProps/ctrlProp254.xml"/><Relationship Id="rId54" Type="http://schemas.openxmlformats.org/officeDocument/2006/relationships/ctrlProp" Target="../ctrlProps/ctrlProp200.xml"/><Relationship Id="rId70" Type="http://schemas.openxmlformats.org/officeDocument/2006/relationships/ctrlProp" Target="../ctrlProps/ctrlProp216.xml"/><Relationship Id="rId75" Type="http://schemas.openxmlformats.org/officeDocument/2006/relationships/ctrlProp" Target="../ctrlProps/ctrlProp221.xml"/><Relationship Id="rId91" Type="http://schemas.openxmlformats.org/officeDocument/2006/relationships/ctrlProp" Target="../ctrlProps/ctrlProp237.xml"/><Relationship Id="rId96" Type="http://schemas.openxmlformats.org/officeDocument/2006/relationships/ctrlProp" Target="../ctrlProps/ctrlProp242.xml"/><Relationship Id="rId1" Type="http://schemas.openxmlformats.org/officeDocument/2006/relationships/hyperlink" Target="Attic%20Floors-%20Unconditoned%20Attic%20SWS" TargetMode="External"/><Relationship Id="rId6" Type="http://schemas.openxmlformats.org/officeDocument/2006/relationships/hyperlink" Target="https://sws.nrel.gov/spec/702011" TargetMode="External"/><Relationship Id="rId23" Type="http://schemas.openxmlformats.org/officeDocument/2006/relationships/drawing" Target="../drawings/drawing7.xml"/><Relationship Id="rId28" Type="http://schemas.openxmlformats.org/officeDocument/2006/relationships/ctrlProp" Target="../ctrlProps/ctrlProp174.xml"/><Relationship Id="rId49" Type="http://schemas.openxmlformats.org/officeDocument/2006/relationships/ctrlProp" Target="../ctrlProps/ctrlProp195.xml"/><Relationship Id="rId114" Type="http://schemas.openxmlformats.org/officeDocument/2006/relationships/ctrlProp" Target="../ctrlProps/ctrlProp260.xml"/><Relationship Id="rId10" Type="http://schemas.openxmlformats.org/officeDocument/2006/relationships/hyperlink" Target="https://sws.nrel.gov/spec/401023" TargetMode="External"/><Relationship Id="rId31" Type="http://schemas.openxmlformats.org/officeDocument/2006/relationships/ctrlProp" Target="../ctrlProps/ctrlProp177.xml"/><Relationship Id="rId44" Type="http://schemas.openxmlformats.org/officeDocument/2006/relationships/ctrlProp" Target="../ctrlProps/ctrlProp190.xml"/><Relationship Id="rId52" Type="http://schemas.openxmlformats.org/officeDocument/2006/relationships/ctrlProp" Target="../ctrlProps/ctrlProp198.xml"/><Relationship Id="rId60" Type="http://schemas.openxmlformats.org/officeDocument/2006/relationships/ctrlProp" Target="../ctrlProps/ctrlProp206.xml"/><Relationship Id="rId65" Type="http://schemas.openxmlformats.org/officeDocument/2006/relationships/ctrlProp" Target="../ctrlProps/ctrlProp211.xml"/><Relationship Id="rId73" Type="http://schemas.openxmlformats.org/officeDocument/2006/relationships/ctrlProp" Target="../ctrlProps/ctrlProp219.xml"/><Relationship Id="rId78" Type="http://schemas.openxmlformats.org/officeDocument/2006/relationships/ctrlProp" Target="../ctrlProps/ctrlProp224.xml"/><Relationship Id="rId81" Type="http://schemas.openxmlformats.org/officeDocument/2006/relationships/ctrlProp" Target="../ctrlProps/ctrlProp227.xml"/><Relationship Id="rId86" Type="http://schemas.openxmlformats.org/officeDocument/2006/relationships/ctrlProp" Target="../ctrlProps/ctrlProp232.xml"/><Relationship Id="rId94" Type="http://schemas.openxmlformats.org/officeDocument/2006/relationships/ctrlProp" Target="../ctrlProps/ctrlProp240.xml"/><Relationship Id="rId99" Type="http://schemas.openxmlformats.org/officeDocument/2006/relationships/ctrlProp" Target="../ctrlProps/ctrlProp245.xml"/><Relationship Id="rId101" Type="http://schemas.openxmlformats.org/officeDocument/2006/relationships/ctrlProp" Target="../ctrlProps/ctrlProp247.xml"/><Relationship Id="rId4" Type="http://schemas.openxmlformats.org/officeDocument/2006/relationships/hyperlink" Target="https://sws.nrel.gov/spec/40104" TargetMode="External"/><Relationship Id="rId9" Type="http://schemas.openxmlformats.org/officeDocument/2006/relationships/hyperlink" Target="https://sws.nrel.gov/spec/40103" TargetMode="External"/><Relationship Id="rId13" Type="http://schemas.openxmlformats.org/officeDocument/2006/relationships/hyperlink" Target="https://sws.nrel.gov/spec/50106" TargetMode="External"/><Relationship Id="rId18" Type="http://schemas.openxmlformats.org/officeDocument/2006/relationships/hyperlink" Target="https://sws.nrel.gov/spec/703012" TargetMode="External"/><Relationship Id="rId39" Type="http://schemas.openxmlformats.org/officeDocument/2006/relationships/ctrlProp" Target="../ctrlProps/ctrlProp185.xml"/><Relationship Id="rId109" Type="http://schemas.openxmlformats.org/officeDocument/2006/relationships/ctrlProp" Target="../ctrlProps/ctrlProp255.xml"/><Relationship Id="rId34" Type="http://schemas.openxmlformats.org/officeDocument/2006/relationships/ctrlProp" Target="../ctrlProps/ctrlProp180.xml"/><Relationship Id="rId50" Type="http://schemas.openxmlformats.org/officeDocument/2006/relationships/ctrlProp" Target="../ctrlProps/ctrlProp196.xml"/><Relationship Id="rId55" Type="http://schemas.openxmlformats.org/officeDocument/2006/relationships/ctrlProp" Target="../ctrlProps/ctrlProp201.xml"/><Relationship Id="rId76" Type="http://schemas.openxmlformats.org/officeDocument/2006/relationships/ctrlProp" Target="../ctrlProps/ctrlProp222.xml"/><Relationship Id="rId97" Type="http://schemas.openxmlformats.org/officeDocument/2006/relationships/ctrlProp" Target="../ctrlProps/ctrlProp243.xml"/><Relationship Id="rId104" Type="http://schemas.openxmlformats.org/officeDocument/2006/relationships/ctrlProp" Target="../ctrlProps/ctrlProp250.xml"/><Relationship Id="rId7" Type="http://schemas.openxmlformats.org/officeDocument/2006/relationships/hyperlink" Target="https://www.energy.gov/scep/wap/articles/weatherization-program-notice-22-7-weatherization-health-and-safety" TargetMode="External"/><Relationship Id="rId71" Type="http://schemas.openxmlformats.org/officeDocument/2006/relationships/ctrlProp" Target="../ctrlProps/ctrlProp217.xml"/><Relationship Id="rId92" Type="http://schemas.openxmlformats.org/officeDocument/2006/relationships/ctrlProp" Target="../ctrlProps/ctrlProp238.xml"/><Relationship Id="rId2" Type="http://schemas.openxmlformats.org/officeDocument/2006/relationships/hyperlink" Target="Attic%20Floors-%20Unconditoned%20Attic%20SWS" TargetMode="External"/><Relationship Id="rId29" Type="http://schemas.openxmlformats.org/officeDocument/2006/relationships/ctrlProp" Target="../ctrlProps/ctrlProp175.xml"/><Relationship Id="rId24" Type="http://schemas.openxmlformats.org/officeDocument/2006/relationships/vmlDrawing" Target="../drawings/vmlDrawing4.vml"/><Relationship Id="rId40" Type="http://schemas.openxmlformats.org/officeDocument/2006/relationships/ctrlProp" Target="../ctrlProps/ctrlProp186.xml"/><Relationship Id="rId45" Type="http://schemas.openxmlformats.org/officeDocument/2006/relationships/ctrlProp" Target="../ctrlProps/ctrlProp191.xml"/><Relationship Id="rId66" Type="http://schemas.openxmlformats.org/officeDocument/2006/relationships/ctrlProp" Target="../ctrlProps/ctrlProp212.xml"/><Relationship Id="rId87" Type="http://schemas.openxmlformats.org/officeDocument/2006/relationships/ctrlProp" Target="../ctrlProps/ctrlProp233.xml"/><Relationship Id="rId110" Type="http://schemas.openxmlformats.org/officeDocument/2006/relationships/ctrlProp" Target="../ctrlProps/ctrlProp256.xml"/><Relationship Id="rId115" Type="http://schemas.openxmlformats.org/officeDocument/2006/relationships/ctrlProp" Target="../ctrlProps/ctrlProp261.xml"/><Relationship Id="rId61" Type="http://schemas.openxmlformats.org/officeDocument/2006/relationships/ctrlProp" Target="../ctrlProps/ctrlProp207.xml"/><Relationship Id="rId82" Type="http://schemas.openxmlformats.org/officeDocument/2006/relationships/ctrlProp" Target="../ctrlProps/ctrlProp228.xml"/><Relationship Id="rId19" Type="http://schemas.openxmlformats.org/officeDocument/2006/relationships/hyperlink" Target="https://sws.nrel.gov/spec/703011" TargetMode="External"/><Relationship Id="rId14" Type="http://schemas.openxmlformats.org/officeDocument/2006/relationships/hyperlink" Target="https://sws.nrel.gov/spec/501071" TargetMode="External"/><Relationship Id="rId30" Type="http://schemas.openxmlformats.org/officeDocument/2006/relationships/ctrlProp" Target="../ctrlProps/ctrlProp176.xml"/><Relationship Id="rId35" Type="http://schemas.openxmlformats.org/officeDocument/2006/relationships/ctrlProp" Target="../ctrlProps/ctrlProp181.xml"/><Relationship Id="rId56" Type="http://schemas.openxmlformats.org/officeDocument/2006/relationships/ctrlProp" Target="../ctrlProps/ctrlProp202.xml"/><Relationship Id="rId77" Type="http://schemas.openxmlformats.org/officeDocument/2006/relationships/ctrlProp" Target="../ctrlProps/ctrlProp223.xml"/><Relationship Id="rId100" Type="http://schemas.openxmlformats.org/officeDocument/2006/relationships/ctrlProp" Target="../ctrlProps/ctrlProp246.xml"/><Relationship Id="rId105" Type="http://schemas.openxmlformats.org/officeDocument/2006/relationships/ctrlProp" Target="../ctrlProps/ctrlProp251.xml"/><Relationship Id="rId8" Type="http://schemas.openxmlformats.org/officeDocument/2006/relationships/hyperlink" Target="https://sws.nrel.gov/spec/40103" TargetMode="External"/><Relationship Id="rId51" Type="http://schemas.openxmlformats.org/officeDocument/2006/relationships/ctrlProp" Target="../ctrlProps/ctrlProp197.xml"/><Relationship Id="rId72" Type="http://schemas.openxmlformats.org/officeDocument/2006/relationships/ctrlProp" Target="../ctrlProps/ctrlProp218.xml"/><Relationship Id="rId93" Type="http://schemas.openxmlformats.org/officeDocument/2006/relationships/ctrlProp" Target="../ctrlProps/ctrlProp239.xml"/><Relationship Id="rId98" Type="http://schemas.openxmlformats.org/officeDocument/2006/relationships/ctrlProp" Target="../ctrlProps/ctrlProp244.xml"/><Relationship Id="rId3" Type="http://schemas.openxmlformats.org/officeDocument/2006/relationships/hyperlink" Target="https://sws.nrel.gov/spec/40103" TargetMode="External"/><Relationship Id="rId25" Type="http://schemas.openxmlformats.org/officeDocument/2006/relationships/ctrlProp" Target="../ctrlProps/ctrlProp171.xml"/><Relationship Id="rId46" Type="http://schemas.openxmlformats.org/officeDocument/2006/relationships/ctrlProp" Target="../ctrlProps/ctrlProp192.xml"/><Relationship Id="rId67" Type="http://schemas.openxmlformats.org/officeDocument/2006/relationships/ctrlProp" Target="../ctrlProps/ctrlProp213.xml"/><Relationship Id="rId116" Type="http://schemas.openxmlformats.org/officeDocument/2006/relationships/ctrlProp" Target="../ctrlProps/ctrlProp262.xml"/><Relationship Id="rId20" Type="http://schemas.openxmlformats.org/officeDocument/2006/relationships/hyperlink" Target="https://sws.nrel.gov/spec/701011" TargetMode="External"/><Relationship Id="rId41" Type="http://schemas.openxmlformats.org/officeDocument/2006/relationships/ctrlProp" Target="../ctrlProps/ctrlProp187.xml"/><Relationship Id="rId62" Type="http://schemas.openxmlformats.org/officeDocument/2006/relationships/ctrlProp" Target="../ctrlProps/ctrlProp208.xml"/><Relationship Id="rId83" Type="http://schemas.openxmlformats.org/officeDocument/2006/relationships/ctrlProp" Target="../ctrlProps/ctrlProp229.xml"/><Relationship Id="rId88" Type="http://schemas.openxmlformats.org/officeDocument/2006/relationships/ctrlProp" Target="../ctrlProps/ctrlProp234.xml"/><Relationship Id="rId111" Type="http://schemas.openxmlformats.org/officeDocument/2006/relationships/ctrlProp" Target="../ctrlProps/ctrlProp257.xml"/><Relationship Id="rId15" Type="http://schemas.openxmlformats.org/officeDocument/2006/relationships/hyperlink" Target="https://sws.nrel.gov/spec/402021" TargetMode="External"/><Relationship Id="rId36" Type="http://schemas.openxmlformats.org/officeDocument/2006/relationships/ctrlProp" Target="../ctrlProps/ctrlProp182.xml"/><Relationship Id="rId57" Type="http://schemas.openxmlformats.org/officeDocument/2006/relationships/ctrlProp" Target="../ctrlProps/ctrlProp203.xml"/><Relationship Id="rId106" Type="http://schemas.openxmlformats.org/officeDocument/2006/relationships/ctrlProp" Target="../ctrlProps/ctrlProp252.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274.xml"/><Relationship Id="rId21" Type="http://schemas.openxmlformats.org/officeDocument/2006/relationships/ctrlProp" Target="../ctrlProps/ctrlProp269.xml"/><Relationship Id="rId42" Type="http://schemas.openxmlformats.org/officeDocument/2006/relationships/ctrlProp" Target="../ctrlProps/ctrlProp290.xml"/><Relationship Id="rId47" Type="http://schemas.openxmlformats.org/officeDocument/2006/relationships/ctrlProp" Target="../ctrlProps/ctrlProp295.xml"/><Relationship Id="rId63" Type="http://schemas.openxmlformats.org/officeDocument/2006/relationships/ctrlProp" Target="../ctrlProps/ctrlProp311.xml"/><Relationship Id="rId68" Type="http://schemas.openxmlformats.org/officeDocument/2006/relationships/ctrlProp" Target="../ctrlProps/ctrlProp316.xml"/><Relationship Id="rId16" Type="http://schemas.openxmlformats.org/officeDocument/2006/relationships/vmlDrawing" Target="../drawings/vmlDrawing5.vml"/><Relationship Id="rId11" Type="http://schemas.openxmlformats.org/officeDocument/2006/relationships/hyperlink" Target="https://sws.nrel.gov/spec/701011" TargetMode="External"/><Relationship Id="rId24" Type="http://schemas.openxmlformats.org/officeDocument/2006/relationships/ctrlProp" Target="../ctrlProps/ctrlProp272.xml"/><Relationship Id="rId32" Type="http://schemas.openxmlformats.org/officeDocument/2006/relationships/ctrlProp" Target="../ctrlProps/ctrlProp280.xml"/><Relationship Id="rId37" Type="http://schemas.openxmlformats.org/officeDocument/2006/relationships/ctrlProp" Target="../ctrlProps/ctrlProp285.xml"/><Relationship Id="rId40" Type="http://schemas.openxmlformats.org/officeDocument/2006/relationships/ctrlProp" Target="../ctrlProps/ctrlProp288.xml"/><Relationship Id="rId45" Type="http://schemas.openxmlformats.org/officeDocument/2006/relationships/ctrlProp" Target="../ctrlProps/ctrlProp293.xml"/><Relationship Id="rId53" Type="http://schemas.openxmlformats.org/officeDocument/2006/relationships/ctrlProp" Target="../ctrlProps/ctrlProp301.xml"/><Relationship Id="rId58" Type="http://schemas.openxmlformats.org/officeDocument/2006/relationships/ctrlProp" Target="../ctrlProps/ctrlProp306.xml"/><Relationship Id="rId66" Type="http://schemas.openxmlformats.org/officeDocument/2006/relationships/ctrlProp" Target="../ctrlProps/ctrlProp314.xml"/><Relationship Id="rId74" Type="http://schemas.openxmlformats.org/officeDocument/2006/relationships/ctrlProp" Target="../ctrlProps/ctrlProp322.xml"/><Relationship Id="rId79" Type="http://schemas.openxmlformats.org/officeDocument/2006/relationships/ctrlProp" Target="../ctrlProps/ctrlProp327.xml"/><Relationship Id="rId5" Type="http://schemas.openxmlformats.org/officeDocument/2006/relationships/hyperlink" Target="https://sws.nrel.gov/spec/703011" TargetMode="External"/><Relationship Id="rId61" Type="http://schemas.openxmlformats.org/officeDocument/2006/relationships/ctrlProp" Target="../ctrlProps/ctrlProp309.xml"/><Relationship Id="rId19" Type="http://schemas.openxmlformats.org/officeDocument/2006/relationships/ctrlProp" Target="../ctrlProps/ctrlProp267.xml"/><Relationship Id="rId14" Type="http://schemas.openxmlformats.org/officeDocument/2006/relationships/printerSettings" Target="../printerSettings/printerSettings17.bin"/><Relationship Id="rId22" Type="http://schemas.openxmlformats.org/officeDocument/2006/relationships/ctrlProp" Target="../ctrlProps/ctrlProp270.xml"/><Relationship Id="rId27" Type="http://schemas.openxmlformats.org/officeDocument/2006/relationships/ctrlProp" Target="../ctrlProps/ctrlProp275.xml"/><Relationship Id="rId30" Type="http://schemas.openxmlformats.org/officeDocument/2006/relationships/ctrlProp" Target="../ctrlProps/ctrlProp278.xml"/><Relationship Id="rId35" Type="http://schemas.openxmlformats.org/officeDocument/2006/relationships/ctrlProp" Target="../ctrlProps/ctrlProp283.xml"/><Relationship Id="rId43" Type="http://schemas.openxmlformats.org/officeDocument/2006/relationships/ctrlProp" Target="../ctrlProps/ctrlProp291.xml"/><Relationship Id="rId48" Type="http://schemas.openxmlformats.org/officeDocument/2006/relationships/ctrlProp" Target="../ctrlProps/ctrlProp296.xml"/><Relationship Id="rId56" Type="http://schemas.openxmlformats.org/officeDocument/2006/relationships/ctrlProp" Target="../ctrlProps/ctrlProp304.xml"/><Relationship Id="rId64" Type="http://schemas.openxmlformats.org/officeDocument/2006/relationships/ctrlProp" Target="../ctrlProps/ctrlProp312.xml"/><Relationship Id="rId69" Type="http://schemas.openxmlformats.org/officeDocument/2006/relationships/ctrlProp" Target="../ctrlProps/ctrlProp317.xml"/><Relationship Id="rId77" Type="http://schemas.openxmlformats.org/officeDocument/2006/relationships/ctrlProp" Target="../ctrlProps/ctrlProp325.xml"/><Relationship Id="rId8" Type="http://schemas.openxmlformats.org/officeDocument/2006/relationships/hyperlink" Target="https://sws.nrel.gov/spec/3" TargetMode="External"/><Relationship Id="rId51" Type="http://schemas.openxmlformats.org/officeDocument/2006/relationships/ctrlProp" Target="../ctrlProps/ctrlProp299.xml"/><Relationship Id="rId72" Type="http://schemas.openxmlformats.org/officeDocument/2006/relationships/ctrlProp" Target="../ctrlProps/ctrlProp320.xml"/><Relationship Id="rId80" Type="http://schemas.openxmlformats.org/officeDocument/2006/relationships/ctrlProp" Target="../ctrlProps/ctrlProp328.xml"/><Relationship Id="rId3" Type="http://schemas.openxmlformats.org/officeDocument/2006/relationships/hyperlink" Target="https://sws.nrel.gov/spec/702011" TargetMode="External"/><Relationship Id="rId12" Type="http://schemas.openxmlformats.org/officeDocument/2006/relationships/hyperlink" Target="https://sws.nrel.gov/spec/50108" TargetMode="External"/><Relationship Id="rId17" Type="http://schemas.openxmlformats.org/officeDocument/2006/relationships/ctrlProp" Target="../ctrlProps/ctrlProp265.xml"/><Relationship Id="rId25" Type="http://schemas.openxmlformats.org/officeDocument/2006/relationships/ctrlProp" Target="../ctrlProps/ctrlProp273.xml"/><Relationship Id="rId33" Type="http://schemas.openxmlformats.org/officeDocument/2006/relationships/ctrlProp" Target="../ctrlProps/ctrlProp281.xml"/><Relationship Id="rId38" Type="http://schemas.openxmlformats.org/officeDocument/2006/relationships/ctrlProp" Target="../ctrlProps/ctrlProp286.xml"/><Relationship Id="rId46" Type="http://schemas.openxmlformats.org/officeDocument/2006/relationships/ctrlProp" Target="../ctrlProps/ctrlProp294.xml"/><Relationship Id="rId59" Type="http://schemas.openxmlformats.org/officeDocument/2006/relationships/ctrlProp" Target="../ctrlProps/ctrlProp307.xml"/><Relationship Id="rId67" Type="http://schemas.openxmlformats.org/officeDocument/2006/relationships/ctrlProp" Target="../ctrlProps/ctrlProp315.xml"/><Relationship Id="rId20" Type="http://schemas.openxmlformats.org/officeDocument/2006/relationships/ctrlProp" Target="../ctrlProps/ctrlProp268.xml"/><Relationship Id="rId41" Type="http://schemas.openxmlformats.org/officeDocument/2006/relationships/ctrlProp" Target="../ctrlProps/ctrlProp289.xml"/><Relationship Id="rId54" Type="http://schemas.openxmlformats.org/officeDocument/2006/relationships/ctrlProp" Target="../ctrlProps/ctrlProp302.xml"/><Relationship Id="rId62" Type="http://schemas.openxmlformats.org/officeDocument/2006/relationships/ctrlProp" Target="../ctrlProps/ctrlProp310.xml"/><Relationship Id="rId70" Type="http://schemas.openxmlformats.org/officeDocument/2006/relationships/ctrlProp" Target="../ctrlProps/ctrlProp318.xml"/><Relationship Id="rId75" Type="http://schemas.openxmlformats.org/officeDocument/2006/relationships/ctrlProp" Target="../ctrlProps/ctrlProp323.xml"/><Relationship Id="rId1" Type="http://schemas.openxmlformats.org/officeDocument/2006/relationships/hyperlink" Target="Attic%20Floors-%20Unconditoned%20Attic%20SWS" TargetMode="External"/><Relationship Id="rId6" Type="http://schemas.openxmlformats.org/officeDocument/2006/relationships/hyperlink" Target="https://www.energy.gov/scep/wap/articles/weatherization-program-notice-22-7-weatherization-health-and-safety" TargetMode="External"/><Relationship Id="rId15" Type="http://schemas.openxmlformats.org/officeDocument/2006/relationships/drawing" Target="../drawings/drawing8.xml"/><Relationship Id="rId23" Type="http://schemas.openxmlformats.org/officeDocument/2006/relationships/ctrlProp" Target="../ctrlProps/ctrlProp271.xml"/><Relationship Id="rId28" Type="http://schemas.openxmlformats.org/officeDocument/2006/relationships/ctrlProp" Target="../ctrlProps/ctrlProp276.xml"/><Relationship Id="rId36" Type="http://schemas.openxmlformats.org/officeDocument/2006/relationships/ctrlProp" Target="../ctrlProps/ctrlProp284.xml"/><Relationship Id="rId49" Type="http://schemas.openxmlformats.org/officeDocument/2006/relationships/ctrlProp" Target="../ctrlProps/ctrlProp297.xml"/><Relationship Id="rId57" Type="http://schemas.openxmlformats.org/officeDocument/2006/relationships/ctrlProp" Target="../ctrlProps/ctrlProp305.xml"/><Relationship Id="rId10" Type="http://schemas.openxmlformats.org/officeDocument/2006/relationships/hyperlink" Target="https://sws.nrel.gov/spec/703012" TargetMode="External"/><Relationship Id="rId31" Type="http://schemas.openxmlformats.org/officeDocument/2006/relationships/ctrlProp" Target="../ctrlProps/ctrlProp279.xml"/><Relationship Id="rId44" Type="http://schemas.openxmlformats.org/officeDocument/2006/relationships/ctrlProp" Target="../ctrlProps/ctrlProp292.xml"/><Relationship Id="rId52" Type="http://schemas.openxmlformats.org/officeDocument/2006/relationships/ctrlProp" Target="../ctrlProps/ctrlProp300.xml"/><Relationship Id="rId60" Type="http://schemas.openxmlformats.org/officeDocument/2006/relationships/ctrlProp" Target="../ctrlProps/ctrlProp308.xml"/><Relationship Id="rId65" Type="http://schemas.openxmlformats.org/officeDocument/2006/relationships/ctrlProp" Target="../ctrlProps/ctrlProp313.xml"/><Relationship Id="rId73" Type="http://schemas.openxmlformats.org/officeDocument/2006/relationships/ctrlProp" Target="../ctrlProps/ctrlProp321.xml"/><Relationship Id="rId78" Type="http://schemas.openxmlformats.org/officeDocument/2006/relationships/ctrlProp" Target="../ctrlProps/ctrlProp326.xml"/><Relationship Id="rId4" Type="http://schemas.openxmlformats.org/officeDocument/2006/relationships/hyperlink" Target="https://sws.nrel.gov/spec/302019" TargetMode="External"/><Relationship Id="rId9" Type="http://schemas.openxmlformats.org/officeDocument/2006/relationships/hyperlink" Target="https://sws.nrel.gov/spec/50106" TargetMode="External"/><Relationship Id="rId13" Type="http://schemas.openxmlformats.org/officeDocument/2006/relationships/hyperlink" Target="https://sws.nrel.gov/spec/40103" TargetMode="External"/><Relationship Id="rId18" Type="http://schemas.openxmlformats.org/officeDocument/2006/relationships/ctrlProp" Target="../ctrlProps/ctrlProp266.xml"/><Relationship Id="rId39" Type="http://schemas.openxmlformats.org/officeDocument/2006/relationships/ctrlProp" Target="../ctrlProps/ctrlProp287.xml"/><Relationship Id="rId34" Type="http://schemas.openxmlformats.org/officeDocument/2006/relationships/ctrlProp" Target="../ctrlProps/ctrlProp282.xml"/><Relationship Id="rId50" Type="http://schemas.openxmlformats.org/officeDocument/2006/relationships/ctrlProp" Target="../ctrlProps/ctrlProp298.xml"/><Relationship Id="rId55" Type="http://schemas.openxmlformats.org/officeDocument/2006/relationships/ctrlProp" Target="../ctrlProps/ctrlProp303.xml"/><Relationship Id="rId76" Type="http://schemas.openxmlformats.org/officeDocument/2006/relationships/ctrlProp" Target="../ctrlProps/ctrlProp324.xml"/><Relationship Id="rId7" Type="http://schemas.openxmlformats.org/officeDocument/2006/relationships/hyperlink" Target="https://sws.nrel.gov/spec/701031" TargetMode="External"/><Relationship Id="rId71" Type="http://schemas.openxmlformats.org/officeDocument/2006/relationships/ctrlProp" Target="../ctrlProps/ctrlProp319.xml"/><Relationship Id="rId2" Type="http://schemas.openxmlformats.org/officeDocument/2006/relationships/hyperlink" Target="https://sws.nrel.gov/spec/702011" TargetMode="External"/><Relationship Id="rId29" Type="http://schemas.openxmlformats.org/officeDocument/2006/relationships/ctrlProp" Target="../ctrlProps/ctrlProp277.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336.xml"/><Relationship Id="rId21" Type="http://schemas.openxmlformats.org/officeDocument/2006/relationships/ctrlProp" Target="../ctrlProps/ctrlProp331.xml"/><Relationship Id="rId42" Type="http://schemas.openxmlformats.org/officeDocument/2006/relationships/ctrlProp" Target="../ctrlProps/ctrlProp352.xml"/><Relationship Id="rId47" Type="http://schemas.openxmlformats.org/officeDocument/2006/relationships/ctrlProp" Target="../ctrlProps/ctrlProp357.xml"/><Relationship Id="rId63" Type="http://schemas.openxmlformats.org/officeDocument/2006/relationships/ctrlProp" Target="../ctrlProps/ctrlProp373.xml"/><Relationship Id="rId68" Type="http://schemas.openxmlformats.org/officeDocument/2006/relationships/ctrlProp" Target="../ctrlProps/ctrlProp378.xml"/><Relationship Id="rId84" Type="http://schemas.openxmlformats.org/officeDocument/2006/relationships/ctrlProp" Target="../ctrlProps/ctrlProp394.xml"/><Relationship Id="rId89" Type="http://schemas.openxmlformats.org/officeDocument/2006/relationships/ctrlProp" Target="../ctrlProps/ctrlProp399.xml"/><Relationship Id="rId16" Type="http://schemas.openxmlformats.org/officeDocument/2006/relationships/printerSettings" Target="../printerSettings/printerSettings18.bin"/><Relationship Id="rId11" Type="http://schemas.openxmlformats.org/officeDocument/2006/relationships/hyperlink" Target="https://sws.nrel.gov/spec/703011" TargetMode="External"/><Relationship Id="rId32" Type="http://schemas.openxmlformats.org/officeDocument/2006/relationships/ctrlProp" Target="../ctrlProps/ctrlProp342.xml"/><Relationship Id="rId37" Type="http://schemas.openxmlformats.org/officeDocument/2006/relationships/ctrlProp" Target="../ctrlProps/ctrlProp347.xml"/><Relationship Id="rId53" Type="http://schemas.openxmlformats.org/officeDocument/2006/relationships/ctrlProp" Target="../ctrlProps/ctrlProp363.xml"/><Relationship Id="rId58" Type="http://schemas.openxmlformats.org/officeDocument/2006/relationships/ctrlProp" Target="../ctrlProps/ctrlProp368.xml"/><Relationship Id="rId74" Type="http://schemas.openxmlformats.org/officeDocument/2006/relationships/ctrlProp" Target="../ctrlProps/ctrlProp384.xml"/><Relationship Id="rId79" Type="http://schemas.openxmlformats.org/officeDocument/2006/relationships/ctrlProp" Target="../ctrlProps/ctrlProp389.xml"/><Relationship Id="rId5" Type="http://schemas.openxmlformats.org/officeDocument/2006/relationships/hyperlink" Target="https://sws.nrel.gov/spec/701031" TargetMode="External"/><Relationship Id="rId90" Type="http://schemas.openxmlformats.org/officeDocument/2006/relationships/ctrlProp" Target="../ctrlProps/ctrlProp400.xml"/><Relationship Id="rId22" Type="http://schemas.openxmlformats.org/officeDocument/2006/relationships/ctrlProp" Target="../ctrlProps/ctrlProp332.xml"/><Relationship Id="rId27" Type="http://schemas.openxmlformats.org/officeDocument/2006/relationships/ctrlProp" Target="../ctrlProps/ctrlProp337.xml"/><Relationship Id="rId43" Type="http://schemas.openxmlformats.org/officeDocument/2006/relationships/ctrlProp" Target="../ctrlProps/ctrlProp353.xml"/><Relationship Id="rId48" Type="http://schemas.openxmlformats.org/officeDocument/2006/relationships/ctrlProp" Target="../ctrlProps/ctrlProp358.xml"/><Relationship Id="rId64" Type="http://schemas.openxmlformats.org/officeDocument/2006/relationships/ctrlProp" Target="../ctrlProps/ctrlProp374.xml"/><Relationship Id="rId69" Type="http://schemas.openxmlformats.org/officeDocument/2006/relationships/ctrlProp" Target="../ctrlProps/ctrlProp379.xml"/><Relationship Id="rId8" Type="http://schemas.openxmlformats.org/officeDocument/2006/relationships/hyperlink" Target="https://sws.nrel.gov/spec/501071" TargetMode="External"/><Relationship Id="rId51" Type="http://schemas.openxmlformats.org/officeDocument/2006/relationships/ctrlProp" Target="../ctrlProps/ctrlProp361.xml"/><Relationship Id="rId72" Type="http://schemas.openxmlformats.org/officeDocument/2006/relationships/ctrlProp" Target="../ctrlProps/ctrlProp382.xml"/><Relationship Id="rId80" Type="http://schemas.openxmlformats.org/officeDocument/2006/relationships/ctrlProp" Target="../ctrlProps/ctrlProp390.xml"/><Relationship Id="rId85" Type="http://schemas.openxmlformats.org/officeDocument/2006/relationships/ctrlProp" Target="../ctrlProps/ctrlProp395.xml"/><Relationship Id="rId93" Type="http://schemas.openxmlformats.org/officeDocument/2006/relationships/ctrlProp" Target="../ctrlProps/ctrlProp403.xml"/><Relationship Id="rId3" Type="http://schemas.openxmlformats.org/officeDocument/2006/relationships/hyperlink" Target="https://sws.nrel.gov/spec/702011" TargetMode="External"/><Relationship Id="rId12" Type="http://schemas.openxmlformats.org/officeDocument/2006/relationships/hyperlink" Target="https://sws.nrel.gov/spec/701011" TargetMode="External"/><Relationship Id="rId17" Type="http://schemas.openxmlformats.org/officeDocument/2006/relationships/drawing" Target="../drawings/drawing9.xml"/><Relationship Id="rId25" Type="http://schemas.openxmlformats.org/officeDocument/2006/relationships/ctrlProp" Target="../ctrlProps/ctrlProp335.xml"/><Relationship Id="rId33" Type="http://schemas.openxmlformats.org/officeDocument/2006/relationships/ctrlProp" Target="../ctrlProps/ctrlProp343.xml"/><Relationship Id="rId38" Type="http://schemas.openxmlformats.org/officeDocument/2006/relationships/ctrlProp" Target="../ctrlProps/ctrlProp348.xml"/><Relationship Id="rId46" Type="http://schemas.openxmlformats.org/officeDocument/2006/relationships/ctrlProp" Target="../ctrlProps/ctrlProp356.xml"/><Relationship Id="rId59" Type="http://schemas.openxmlformats.org/officeDocument/2006/relationships/ctrlProp" Target="../ctrlProps/ctrlProp369.xml"/><Relationship Id="rId67" Type="http://schemas.openxmlformats.org/officeDocument/2006/relationships/ctrlProp" Target="../ctrlProps/ctrlProp377.xml"/><Relationship Id="rId20" Type="http://schemas.openxmlformats.org/officeDocument/2006/relationships/ctrlProp" Target="../ctrlProps/ctrlProp330.xml"/><Relationship Id="rId41" Type="http://schemas.openxmlformats.org/officeDocument/2006/relationships/ctrlProp" Target="../ctrlProps/ctrlProp351.xml"/><Relationship Id="rId54" Type="http://schemas.openxmlformats.org/officeDocument/2006/relationships/ctrlProp" Target="../ctrlProps/ctrlProp364.xml"/><Relationship Id="rId62" Type="http://schemas.openxmlformats.org/officeDocument/2006/relationships/ctrlProp" Target="../ctrlProps/ctrlProp372.xml"/><Relationship Id="rId70" Type="http://schemas.openxmlformats.org/officeDocument/2006/relationships/ctrlProp" Target="../ctrlProps/ctrlProp380.xml"/><Relationship Id="rId75" Type="http://schemas.openxmlformats.org/officeDocument/2006/relationships/ctrlProp" Target="../ctrlProps/ctrlProp385.xml"/><Relationship Id="rId83" Type="http://schemas.openxmlformats.org/officeDocument/2006/relationships/ctrlProp" Target="../ctrlProps/ctrlProp393.xml"/><Relationship Id="rId88" Type="http://schemas.openxmlformats.org/officeDocument/2006/relationships/ctrlProp" Target="../ctrlProps/ctrlProp398.xml"/><Relationship Id="rId91" Type="http://schemas.openxmlformats.org/officeDocument/2006/relationships/ctrlProp" Target="../ctrlProps/ctrlProp401.xml"/><Relationship Id="rId1" Type="http://schemas.openxmlformats.org/officeDocument/2006/relationships/hyperlink" Target="Attic%20Floors-%20Unconditoned%20Attic%20SWS" TargetMode="External"/><Relationship Id="rId6" Type="http://schemas.openxmlformats.org/officeDocument/2006/relationships/hyperlink" Target="https://sws.nrel.gov/spec/3" TargetMode="External"/><Relationship Id="rId15" Type="http://schemas.openxmlformats.org/officeDocument/2006/relationships/hyperlink" Target="https://sws.nrel.gov/spec/40103" TargetMode="External"/><Relationship Id="rId23" Type="http://schemas.openxmlformats.org/officeDocument/2006/relationships/ctrlProp" Target="../ctrlProps/ctrlProp333.xml"/><Relationship Id="rId28" Type="http://schemas.openxmlformats.org/officeDocument/2006/relationships/ctrlProp" Target="../ctrlProps/ctrlProp338.xml"/><Relationship Id="rId36" Type="http://schemas.openxmlformats.org/officeDocument/2006/relationships/ctrlProp" Target="../ctrlProps/ctrlProp346.xml"/><Relationship Id="rId49" Type="http://schemas.openxmlformats.org/officeDocument/2006/relationships/ctrlProp" Target="../ctrlProps/ctrlProp359.xml"/><Relationship Id="rId57" Type="http://schemas.openxmlformats.org/officeDocument/2006/relationships/ctrlProp" Target="../ctrlProps/ctrlProp367.xml"/><Relationship Id="rId10" Type="http://schemas.openxmlformats.org/officeDocument/2006/relationships/hyperlink" Target="https://sws.nrel.gov/spec/703012" TargetMode="External"/><Relationship Id="rId31" Type="http://schemas.openxmlformats.org/officeDocument/2006/relationships/ctrlProp" Target="../ctrlProps/ctrlProp341.xml"/><Relationship Id="rId44" Type="http://schemas.openxmlformats.org/officeDocument/2006/relationships/ctrlProp" Target="../ctrlProps/ctrlProp354.xml"/><Relationship Id="rId52" Type="http://schemas.openxmlformats.org/officeDocument/2006/relationships/ctrlProp" Target="../ctrlProps/ctrlProp362.xml"/><Relationship Id="rId60" Type="http://schemas.openxmlformats.org/officeDocument/2006/relationships/ctrlProp" Target="../ctrlProps/ctrlProp370.xml"/><Relationship Id="rId65" Type="http://schemas.openxmlformats.org/officeDocument/2006/relationships/ctrlProp" Target="../ctrlProps/ctrlProp375.xml"/><Relationship Id="rId73" Type="http://schemas.openxmlformats.org/officeDocument/2006/relationships/ctrlProp" Target="../ctrlProps/ctrlProp383.xml"/><Relationship Id="rId78" Type="http://schemas.openxmlformats.org/officeDocument/2006/relationships/ctrlProp" Target="../ctrlProps/ctrlProp388.xml"/><Relationship Id="rId81" Type="http://schemas.openxmlformats.org/officeDocument/2006/relationships/ctrlProp" Target="../ctrlProps/ctrlProp391.xml"/><Relationship Id="rId86" Type="http://schemas.openxmlformats.org/officeDocument/2006/relationships/ctrlProp" Target="../ctrlProps/ctrlProp396.xml"/><Relationship Id="rId94" Type="http://schemas.openxmlformats.org/officeDocument/2006/relationships/ctrlProp" Target="../ctrlProps/ctrlProp404.xml"/><Relationship Id="rId4" Type="http://schemas.openxmlformats.org/officeDocument/2006/relationships/hyperlink" Target="https://www.energy.gov/scep/wap/articles/weatherization-program-notice-22-7-weatherization-health-and-safety" TargetMode="External"/><Relationship Id="rId9" Type="http://schemas.openxmlformats.org/officeDocument/2006/relationships/hyperlink" Target="https://sws.nrel.gov/spec/402021" TargetMode="External"/><Relationship Id="rId13" Type="http://schemas.openxmlformats.org/officeDocument/2006/relationships/hyperlink" Target="https://sws.nrel.gov/spec/701031" TargetMode="External"/><Relationship Id="rId18" Type="http://schemas.openxmlformats.org/officeDocument/2006/relationships/vmlDrawing" Target="../drawings/vmlDrawing6.vml"/><Relationship Id="rId39" Type="http://schemas.openxmlformats.org/officeDocument/2006/relationships/ctrlProp" Target="../ctrlProps/ctrlProp349.xml"/><Relationship Id="rId34" Type="http://schemas.openxmlformats.org/officeDocument/2006/relationships/ctrlProp" Target="../ctrlProps/ctrlProp344.xml"/><Relationship Id="rId50" Type="http://schemas.openxmlformats.org/officeDocument/2006/relationships/ctrlProp" Target="../ctrlProps/ctrlProp360.xml"/><Relationship Id="rId55" Type="http://schemas.openxmlformats.org/officeDocument/2006/relationships/ctrlProp" Target="../ctrlProps/ctrlProp365.xml"/><Relationship Id="rId76" Type="http://schemas.openxmlformats.org/officeDocument/2006/relationships/ctrlProp" Target="../ctrlProps/ctrlProp386.xml"/><Relationship Id="rId7" Type="http://schemas.openxmlformats.org/officeDocument/2006/relationships/hyperlink" Target="https://sws.nrel.gov/spec/50106" TargetMode="External"/><Relationship Id="rId71" Type="http://schemas.openxmlformats.org/officeDocument/2006/relationships/ctrlProp" Target="../ctrlProps/ctrlProp381.xml"/><Relationship Id="rId92" Type="http://schemas.openxmlformats.org/officeDocument/2006/relationships/ctrlProp" Target="../ctrlProps/ctrlProp402.xml"/><Relationship Id="rId2" Type="http://schemas.openxmlformats.org/officeDocument/2006/relationships/hyperlink" Target="https://sws.nrel.gov/spec/702011" TargetMode="External"/><Relationship Id="rId29" Type="http://schemas.openxmlformats.org/officeDocument/2006/relationships/ctrlProp" Target="../ctrlProps/ctrlProp339.xml"/><Relationship Id="rId24" Type="http://schemas.openxmlformats.org/officeDocument/2006/relationships/ctrlProp" Target="../ctrlProps/ctrlProp334.xml"/><Relationship Id="rId40" Type="http://schemas.openxmlformats.org/officeDocument/2006/relationships/ctrlProp" Target="../ctrlProps/ctrlProp350.xml"/><Relationship Id="rId45" Type="http://schemas.openxmlformats.org/officeDocument/2006/relationships/ctrlProp" Target="../ctrlProps/ctrlProp355.xml"/><Relationship Id="rId66" Type="http://schemas.openxmlformats.org/officeDocument/2006/relationships/ctrlProp" Target="../ctrlProps/ctrlProp376.xml"/><Relationship Id="rId87" Type="http://schemas.openxmlformats.org/officeDocument/2006/relationships/ctrlProp" Target="../ctrlProps/ctrlProp397.xml"/><Relationship Id="rId61" Type="http://schemas.openxmlformats.org/officeDocument/2006/relationships/ctrlProp" Target="../ctrlProps/ctrlProp371.xml"/><Relationship Id="rId82" Type="http://schemas.openxmlformats.org/officeDocument/2006/relationships/ctrlProp" Target="../ctrlProps/ctrlProp392.xml"/><Relationship Id="rId19" Type="http://schemas.openxmlformats.org/officeDocument/2006/relationships/ctrlProp" Target="../ctrlProps/ctrlProp329.xml"/><Relationship Id="rId14" Type="http://schemas.openxmlformats.org/officeDocument/2006/relationships/hyperlink" Target="https://sws.nrel.gov/spec/50108" TargetMode="External"/><Relationship Id="rId30" Type="http://schemas.openxmlformats.org/officeDocument/2006/relationships/ctrlProp" Target="../ctrlProps/ctrlProp340.xml"/><Relationship Id="rId35" Type="http://schemas.openxmlformats.org/officeDocument/2006/relationships/ctrlProp" Target="../ctrlProps/ctrlProp345.xml"/><Relationship Id="rId56" Type="http://schemas.openxmlformats.org/officeDocument/2006/relationships/ctrlProp" Target="../ctrlProps/ctrlProp366.xml"/><Relationship Id="rId77" Type="http://schemas.openxmlformats.org/officeDocument/2006/relationships/ctrlProp" Target="../ctrlProps/ctrlProp387.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406.xml"/><Relationship Id="rId117" Type="http://schemas.openxmlformats.org/officeDocument/2006/relationships/ctrlProp" Target="../ctrlProps/ctrlProp497.xml"/><Relationship Id="rId21" Type="http://schemas.openxmlformats.org/officeDocument/2006/relationships/hyperlink" Target="https://sws.nrel.gov/spec/703011" TargetMode="External"/><Relationship Id="rId42" Type="http://schemas.openxmlformats.org/officeDocument/2006/relationships/ctrlProp" Target="../ctrlProps/ctrlProp422.xml"/><Relationship Id="rId47" Type="http://schemas.openxmlformats.org/officeDocument/2006/relationships/ctrlProp" Target="../ctrlProps/ctrlProp427.xml"/><Relationship Id="rId63" Type="http://schemas.openxmlformats.org/officeDocument/2006/relationships/ctrlProp" Target="../ctrlProps/ctrlProp443.xml"/><Relationship Id="rId68" Type="http://schemas.openxmlformats.org/officeDocument/2006/relationships/ctrlProp" Target="../ctrlProps/ctrlProp448.xml"/><Relationship Id="rId84" Type="http://schemas.openxmlformats.org/officeDocument/2006/relationships/ctrlProp" Target="../ctrlProps/ctrlProp464.xml"/><Relationship Id="rId89" Type="http://schemas.openxmlformats.org/officeDocument/2006/relationships/ctrlProp" Target="../ctrlProps/ctrlProp469.xml"/><Relationship Id="rId112" Type="http://schemas.openxmlformats.org/officeDocument/2006/relationships/ctrlProp" Target="../ctrlProps/ctrlProp492.xml"/><Relationship Id="rId16" Type="http://schemas.openxmlformats.org/officeDocument/2006/relationships/hyperlink" Target="https://sws.nrel.gov/spec/403" TargetMode="External"/><Relationship Id="rId107" Type="http://schemas.openxmlformats.org/officeDocument/2006/relationships/ctrlProp" Target="../ctrlProps/ctrlProp487.xml"/><Relationship Id="rId11" Type="http://schemas.openxmlformats.org/officeDocument/2006/relationships/hyperlink" Target="https://sws.nrel.gov/spec/701031" TargetMode="External"/><Relationship Id="rId32" Type="http://schemas.openxmlformats.org/officeDocument/2006/relationships/ctrlProp" Target="../ctrlProps/ctrlProp412.xml"/><Relationship Id="rId37" Type="http://schemas.openxmlformats.org/officeDocument/2006/relationships/ctrlProp" Target="../ctrlProps/ctrlProp417.xml"/><Relationship Id="rId53" Type="http://schemas.openxmlformats.org/officeDocument/2006/relationships/ctrlProp" Target="../ctrlProps/ctrlProp433.xml"/><Relationship Id="rId58" Type="http://schemas.openxmlformats.org/officeDocument/2006/relationships/ctrlProp" Target="../ctrlProps/ctrlProp438.xml"/><Relationship Id="rId74" Type="http://schemas.openxmlformats.org/officeDocument/2006/relationships/ctrlProp" Target="../ctrlProps/ctrlProp454.xml"/><Relationship Id="rId79" Type="http://schemas.openxmlformats.org/officeDocument/2006/relationships/ctrlProp" Target="../ctrlProps/ctrlProp459.xml"/><Relationship Id="rId102" Type="http://schemas.openxmlformats.org/officeDocument/2006/relationships/ctrlProp" Target="../ctrlProps/ctrlProp482.xml"/><Relationship Id="rId5" Type="http://schemas.openxmlformats.org/officeDocument/2006/relationships/hyperlink" Target="https://sws.nrel.gov/spec/702011" TargetMode="External"/><Relationship Id="rId90" Type="http://schemas.openxmlformats.org/officeDocument/2006/relationships/ctrlProp" Target="../ctrlProps/ctrlProp470.xml"/><Relationship Id="rId95" Type="http://schemas.openxmlformats.org/officeDocument/2006/relationships/ctrlProp" Target="../ctrlProps/ctrlProp475.xml"/><Relationship Id="rId22" Type="http://schemas.openxmlformats.org/officeDocument/2006/relationships/printerSettings" Target="../printerSettings/printerSettings19.bin"/><Relationship Id="rId27" Type="http://schemas.openxmlformats.org/officeDocument/2006/relationships/ctrlProp" Target="../ctrlProps/ctrlProp407.xml"/><Relationship Id="rId43" Type="http://schemas.openxmlformats.org/officeDocument/2006/relationships/ctrlProp" Target="../ctrlProps/ctrlProp423.xml"/><Relationship Id="rId48" Type="http://schemas.openxmlformats.org/officeDocument/2006/relationships/ctrlProp" Target="../ctrlProps/ctrlProp428.xml"/><Relationship Id="rId64" Type="http://schemas.openxmlformats.org/officeDocument/2006/relationships/ctrlProp" Target="../ctrlProps/ctrlProp444.xml"/><Relationship Id="rId69" Type="http://schemas.openxmlformats.org/officeDocument/2006/relationships/ctrlProp" Target="../ctrlProps/ctrlProp449.xml"/><Relationship Id="rId113" Type="http://schemas.openxmlformats.org/officeDocument/2006/relationships/ctrlProp" Target="../ctrlProps/ctrlProp493.xml"/><Relationship Id="rId118" Type="http://schemas.openxmlformats.org/officeDocument/2006/relationships/ctrlProp" Target="../ctrlProps/ctrlProp498.xml"/><Relationship Id="rId80" Type="http://schemas.openxmlformats.org/officeDocument/2006/relationships/ctrlProp" Target="../ctrlProps/ctrlProp460.xml"/><Relationship Id="rId85" Type="http://schemas.openxmlformats.org/officeDocument/2006/relationships/ctrlProp" Target="../ctrlProps/ctrlProp465.xml"/><Relationship Id="rId12" Type="http://schemas.openxmlformats.org/officeDocument/2006/relationships/hyperlink" Target="https://sws.nrel.gov/spec/3" TargetMode="External"/><Relationship Id="rId17" Type="http://schemas.openxmlformats.org/officeDocument/2006/relationships/hyperlink" Target="https://sws.nrel.gov/spec/20202" TargetMode="External"/><Relationship Id="rId33" Type="http://schemas.openxmlformats.org/officeDocument/2006/relationships/ctrlProp" Target="../ctrlProps/ctrlProp413.xml"/><Relationship Id="rId38" Type="http://schemas.openxmlformats.org/officeDocument/2006/relationships/ctrlProp" Target="../ctrlProps/ctrlProp418.xml"/><Relationship Id="rId59" Type="http://schemas.openxmlformats.org/officeDocument/2006/relationships/ctrlProp" Target="../ctrlProps/ctrlProp439.xml"/><Relationship Id="rId103" Type="http://schemas.openxmlformats.org/officeDocument/2006/relationships/ctrlProp" Target="../ctrlProps/ctrlProp483.xml"/><Relationship Id="rId108" Type="http://schemas.openxmlformats.org/officeDocument/2006/relationships/ctrlProp" Target="../ctrlProps/ctrlProp488.xml"/><Relationship Id="rId54" Type="http://schemas.openxmlformats.org/officeDocument/2006/relationships/ctrlProp" Target="../ctrlProps/ctrlProp434.xml"/><Relationship Id="rId70" Type="http://schemas.openxmlformats.org/officeDocument/2006/relationships/ctrlProp" Target="../ctrlProps/ctrlProp450.xml"/><Relationship Id="rId75" Type="http://schemas.openxmlformats.org/officeDocument/2006/relationships/ctrlProp" Target="../ctrlProps/ctrlProp455.xml"/><Relationship Id="rId91" Type="http://schemas.openxmlformats.org/officeDocument/2006/relationships/ctrlProp" Target="../ctrlProps/ctrlProp471.xml"/><Relationship Id="rId96" Type="http://schemas.openxmlformats.org/officeDocument/2006/relationships/ctrlProp" Target="../ctrlProps/ctrlProp476.xml"/><Relationship Id="rId1" Type="http://schemas.openxmlformats.org/officeDocument/2006/relationships/hyperlink" Target="Attic%20Floors-%20Unconditoned%20Attic%20SWS" TargetMode="External"/><Relationship Id="rId6" Type="http://schemas.openxmlformats.org/officeDocument/2006/relationships/hyperlink" Target="https://sws.nrel.gov/spec/702011" TargetMode="External"/><Relationship Id="rId23" Type="http://schemas.openxmlformats.org/officeDocument/2006/relationships/drawing" Target="../drawings/drawing10.xml"/><Relationship Id="rId28" Type="http://schemas.openxmlformats.org/officeDocument/2006/relationships/ctrlProp" Target="../ctrlProps/ctrlProp408.xml"/><Relationship Id="rId49" Type="http://schemas.openxmlformats.org/officeDocument/2006/relationships/ctrlProp" Target="../ctrlProps/ctrlProp429.xml"/><Relationship Id="rId114" Type="http://schemas.openxmlformats.org/officeDocument/2006/relationships/ctrlProp" Target="../ctrlProps/ctrlProp494.xml"/><Relationship Id="rId119" Type="http://schemas.openxmlformats.org/officeDocument/2006/relationships/ctrlProp" Target="../ctrlProps/ctrlProp499.xml"/><Relationship Id="rId10" Type="http://schemas.openxmlformats.org/officeDocument/2006/relationships/hyperlink" Target="https://sws.nrel.gov/spec/401023" TargetMode="External"/><Relationship Id="rId31" Type="http://schemas.openxmlformats.org/officeDocument/2006/relationships/ctrlProp" Target="../ctrlProps/ctrlProp411.xml"/><Relationship Id="rId44" Type="http://schemas.openxmlformats.org/officeDocument/2006/relationships/ctrlProp" Target="../ctrlProps/ctrlProp424.xml"/><Relationship Id="rId52" Type="http://schemas.openxmlformats.org/officeDocument/2006/relationships/ctrlProp" Target="../ctrlProps/ctrlProp432.xml"/><Relationship Id="rId60" Type="http://schemas.openxmlformats.org/officeDocument/2006/relationships/ctrlProp" Target="../ctrlProps/ctrlProp440.xml"/><Relationship Id="rId65" Type="http://schemas.openxmlformats.org/officeDocument/2006/relationships/ctrlProp" Target="../ctrlProps/ctrlProp445.xml"/><Relationship Id="rId73" Type="http://schemas.openxmlformats.org/officeDocument/2006/relationships/ctrlProp" Target="../ctrlProps/ctrlProp453.xml"/><Relationship Id="rId78" Type="http://schemas.openxmlformats.org/officeDocument/2006/relationships/ctrlProp" Target="../ctrlProps/ctrlProp458.xml"/><Relationship Id="rId81" Type="http://schemas.openxmlformats.org/officeDocument/2006/relationships/ctrlProp" Target="../ctrlProps/ctrlProp461.xml"/><Relationship Id="rId86" Type="http://schemas.openxmlformats.org/officeDocument/2006/relationships/ctrlProp" Target="../ctrlProps/ctrlProp466.xml"/><Relationship Id="rId94" Type="http://schemas.openxmlformats.org/officeDocument/2006/relationships/ctrlProp" Target="../ctrlProps/ctrlProp474.xml"/><Relationship Id="rId99" Type="http://schemas.openxmlformats.org/officeDocument/2006/relationships/ctrlProp" Target="../ctrlProps/ctrlProp479.xml"/><Relationship Id="rId101" Type="http://schemas.openxmlformats.org/officeDocument/2006/relationships/ctrlProp" Target="../ctrlProps/ctrlProp481.xml"/><Relationship Id="rId4" Type="http://schemas.openxmlformats.org/officeDocument/2006/relationships/hyperlink" Target="https://sws.nrel.gov/spec/40104" TargetMode="External"/><Relationship Id="rId9" Type="http://schemas.openxmlformats.org/officeDocument/2006/relationships/hyperlink" Target="https://sws.nrel.gov/spec/40103" TargetMode="External"/><Relationship Id="rId13" Type="http://schemas.openxmlformats.org/officeDocument/2006/relationships/hyperlink" Target="https://sws.nrel.gov/spec/50106" TargetMode="External"/><Relationship Id="rId18" Type="http://schemas.openxmlformats.org/officeDocument/2006/relationships/hyperlink" Target="https://sws.nrel.gov/spec/701011" TargetMode="External"/><Relationship Id="rId39" Type="http://schemas.openxmlformats.org/officeDocument/2006/relationships/ctrlProp" Target="../ctrlProps/ctrlProp419.xml"/><Relationship Id="rId109" Type="http://schemas.openxmlformats.org/officeDocument/2006/relationships/ctrlProp" Target="../ctrlProps/ctrlProp489.xml"/><Relationship Id="rId34" Type="http://schemas.openxmlformats.org/officeDocument/2006/relationships/ctrlProp" Target="../ctrlProps/ctrlProp414.xml"/><Relationship Id="rId50" Type="http://schemas.openxmlformats.org/officeDocument/2006/relationships/ctrlProp" Target="../ctrlProps/ctrlProp430.xml"/><Relationship Id="rId55" Type="http://schemas.openxmlformats.org/officeDocument/2006/relationships/ctrlProp" Target="../ctrlProps/ctrlProp435.xml"/><Relationship Id="rId76" Type="http://schemas.openxmlformats.org/officeDocument/2006/relationships/ctrlProp" Target="../ctrlProps/ctrlProp456.xml"/><Relationship Id="rId97" Type="http://schemas.openxmlformats.org/officeDocument/2006/relationships/ctrlProp" Target="../ctrlProps/ctrlProp477.xml"/><Relationship Id="rId104" Type="http://schemas.openxmlformats.org/officeDocument/2006/relationships/ctrlProp" Target="../ctrlProps/ctrlProp484.xml"/><Relationship Id="rId7" Type="http://schemas.openxmlformats.org/officeDocument/2006/relationships/hyperlink" Target="https://www.energy.gov/scep/wap/articles/weatherization-program-notice-22-7-weatherization-health-and-safety" TargetMode="External"/><Relationship Id="rId71" Type="http://schemas.openxmlformats.org/officeDocument/2006/relationships/ctrlProp" Target="../ctrlProps/ctrlProp451.xml"/><Relationship Id="rId92" Type="http://schemas.openxmlformats.org/officeDocument/2006/relationships/ctrlProp" Target="../ctrlProps/ctrlProp472.xml"/><Relationship Id="rId2" Type="http://schemas.openxmlformats.org/officeDocument/2006/relationships/hyperlink" Target="Attic%20Floors-%20Unconditoned%20Attic%20SWS" TargetMode="External"/><Relationship Id="rId29" Type="http://schemas.openxmlformats.org/officeDocument/2006/relationships/ctrlProp" Target="../ctrlProps/ctrlProp409.xml"/><Relationship Id="rId24" Type="http://schemas.openxmlformats.org/officeDocument/2006/relationships/vmlDrawing" Target="../drawings/vmlDrawing7.vml"/><Relationship Id="rId40" Type="http://schemas.openxmlformats.org/officeDocument/2006/relationships/ctrlProp" Target="../ctrlProps/ctrlProp420.xml"/><Relationship Id="rId45" Type="http://schemas.openxmlformats.org/officeDocument/2006/relationships/ctrlProp" Target="../ctrlProps/ctrlProp425.xml"/><Relationship Id="rId66" Type="http://schemas.openxmlformats.org/officeDocument/2006/relationships/ctrlProp" Target="../ctrlProps/ctrlProp446.xml"/><Relationship Id="rId87" Type="http://schemas.openxmlformats.org/officeDocument/2006/relationships/ctrlProp" Target="../ctrlProps/ctrlProp467.xml"/><Relationship Id="rId110" Type="http://schemas.openxmlformats.org/officeDocument/2006/relationships/ctrlProp" Target="../ctrlProps/ctrlProp490.xml"/><Relationship Id="rId115" Type="http://schemas.openxmlformats.org/officeDocument/2006/relationships/ctrlProp" Target="../ctrlProps/ctrlProp495.xml"/><Relationship Id="rId61" Type="http://schemas.openxmlformats.org/officeDocument/2006/relationships/ctrlProp" Target="../ctrlProps/ctrlProp441.xml"/><Relationship Id="rId82" Type="http://schemas.openxmlformats.org/officeDocument/2006/relationships/ctrlProp" Target="../ctrlProps/ctrlProp462.xml"/><Relationship Id="rId19" Type="http://schemas.openxmlformats.org/officeDocument/2006/relationships/hyperlink" Target="https://sws.nrel.gov/spec/50108" TargetMode="External"/><Relationship Id="rId14" Type="http://schemas.openxmlformats.org/officeDocument/2006/relationships/hyperlink" Target="https://sws.nrel.gov/spec/501071" TargetMode="External"/><Relationship Id="rId30" Type="http://schemas.openxmlformats.org/officeDocument/2006/relationships/ctrlProp" Target="../ctrlProps/ctrlProp410.xml"/><Relationship Id="rId35" Type="http://schemas.openxmlformats.org/officeDocument/2006/relationships/ctrlProp" Target="../ctrlProps/ctrlProp415.xml"/><Relationship Id="rId56" Type="http://schemas.openxmlformats.org/officeDocument/2006/relationships/ctrlProp" Target="../ctrlProps/ctrlProp436.xml"/><Relationship Id="rId77" Type="http://schemas.openxmlformats.org/officeDocument/2006/relationships/ctrlProp" Target="../ctrlProps/ctrlProp457.xml"/><Relationship Id="rId100" Type="http://schemas.openxmlformats.org/officeDocument/2006/relationships/ctrlProp" Target="../ctrlProps/ctrlProp480.xml"/><Relationship Id="rId105" Type="http://schemas.openxmlformats.org/officeDocument/2006/relationships/ctrlProp" Target="../ctrlProps/ctrlProp485.xml"/><Relationship Id="rId8" Type="http://schemas.openxmlformats.org/officeDocument/2006/relationships/hyperlink" Target="https://sws.nrel.gov/spec/40103" TargetMode="External"/><Relationship Id="rId51" Type="http://schemas.openxmlformats.org/officeDocument/2006/relationships/ctrlProp" Target="../ctrlProps/ctrlProp431.xml"/><Relationship Id="rId72" Type="http://schemas.openxmlformats.org/officeDocument/2006/relationships/ctrlProp" Target="../ctrlProps/ctrlProp452.xml"/><Relationship Id="rId93" Type="http://schemas.openxmlformats.org/officeDocument/2006/relationships/ctrlProp" Target="../ctrlProps/ctrlProp473.xml"/><Relationship Id="rId98" Type="http://schemas.openxmlformats.org/officeDocument/2006/relationships/ctrlProp" Target="../ctrlProps/ctrlProp478.xml"/><Relationship Id="rId3" Type="http://schemas.openxmlformats.org/officeDocument/2006/relationships/hyperlink" Target="https://sws.nrel.gov/spec/40103" TargetMode="External"/><Relationship Id="rId25" Type="http://schemas.openxmlformats.org/officeDocument/2006/relationships/ctrlProp" Target="../ctrlProps/ctrlProp405.xml"/><Relationship Id="rId46" Type="http://schemas.openxmlformats.org/officeDocument/2006/relationships/ctrlProp" Target="../ctrlProps/ctrlProp426.xml"/><Relationship Id="rId67" Type="http://schemas.openxmlformats.org/officeDocument/2006/relationships/ctrlProp" Target="../ctrlProps/ctrlProp447.xml"/><Relationship Id="rId116" Type="http://schemas.openxmlformats.org/officeDocument/2006/relationships/ctrlProp" Target="../ctrlProps/ctrlProp496.xml"/><Relationship Id="rId20" Type="http://schemas.openxmlformats.org/officeDocument/2006/relationships/hyperlink" Target="https://sws.nrel.gov/spec/703012" TargetMode="External"/><Relationship Id="rId41" Type="http://schemas.openxmlformats.org/officeDocument/2006/relationships/ctrlProp" Target="../ctrlProps/ctrlProp421.xml"/><Relationship Id="rId62" Type="http://schemas.openxmlformats.org/officeDocument/2006/relationships/ctrlProp" Target="../ctrlProps/ctrlProp442.xml"/><Relationship Id="rId83" Type="http://schemas.openxmlformats.org/officeDocument/2006/relationships/ctrlProp" Target="../ctrlProps/ctrlProp463.xml"/><Relationship Id="rId88" Type="http://schemas.openxmlformats.org/officeDocument/2006/relationships/ctrlProp" Target="../ctrlProps/ctrlProp468.xml"/><Relationship Id="rId111" Type="http://schemas.openxmlformats.org/officeDocument/2006/relationships/ctrlProp" Target="../ctrlProps/ctrlProp491.xml"/><Relationship Id="rId15" Type="http://schemas.openxmlformats.org/officeDocument/2006/relationships/hyperlink" Target="https://sws.nrel.gov/spec/402021" TargetMode="External"/><Relationship Id="rId36" Type="http://schemas.openxmlformats.org/officeDocument/2006/relationships/ctrlProp" Target="../ctrlProps/ctrlProp416.xml"/><Relationship Id="rId57" Type="http://schemas.openxmlformats.org/officeDocument/2006/relationships/ctrlProp" Target="../ctrlProps/ctrlProp437.xml"/><Relationship Id="rId106" Type="http://schemas.openxmlformats.org/officeDocument/2006/relationships/ctrlProp" Target="../ctrlProps/ctrlProp486.xml"/></Relationships>
</file>

<file path=xl/worksheets/_rels/sheet20.xml.rels><?xml version="1.0" encoding="UTF-8" standalone="yes"?>
<Relationships xmlns="http://schemas.openxmlformats.org/package/2006/relationships"><Relationship Id="rId26" Type="http://schemas.openxmlformats.org/officeDocument/2006/relationships/ctrlProp" Target="../ctrlProps/ctrlProp509.xml"/><Relationship Id="rId21" Type="http://schemas.openxmlformats.org/officeDocument/2006/relationships/ctrlProp" Target="../ctrlProps/ctrlProp504.xml"/><Relationship Id="rId42" Type="http://schemas.openxmlformats.org/officeDocument/2006/relationships/ctrlProp" Target="../ctrlProps/ctrlProp525.xml"/><Relationship Id="rId47" Type="http://schemas.openxmlformats.org/officeDocument/2006/relationships/ctrlProp" Target="../ctrlProps/ctrlProp530.xml"/><Relationship Id="rId63" Type="http://schemas.openxmlformats.org/officeDocument/2006/relationships/ctrlProp" Target="../ctrlProps/ctrlProp546.xml"/><Relationship Id="rId68" Type="http://schemas.openxmlformats.org/officeDocument/2006/relationships/ctrlProp" Target="../ctrlProps/ctrlProp551.xml"/><Relationship Id="rId16" Type="http://schemas.openxmlformats.org/officeDocument/2006/relationships/vmlDrawing" Target="../drawings/vmlDrawing8.vml"/><Relationship Id="rId11" Type="http://schemas.openxmlformats.org/officeDocument/2006/relationships/hyperlink" Target="https://sws.nrel.gov/spec/50108" TargetMode="External"/><Relationship Id="rId24" Type="http://schemas.openxmlformats.org/officeDocument/2006/relationships/ctrlProp" Target="../ctrlProps/ctrlProp507.xml"/><Relationship Id="rId32" Type="http://schemas.openxmlformats.org/officeDocument/2006/relationships/ctrlProp" Target="../ctrlProps/ctrlProp515.xml"/><Relationship Id="rId37" Type="http://schemas.openxmlformats.org/officeDocument/2006/relationships/ctrlProp" Target="../ctrlProps/ctrlProp520.xml"/><Relationship Id="rId40" Type="http://schemas.openxmlformats.org/officeDocument/2006/relationships/ctrlProp" Target="../ctrlProps/ctrlProp523.xml"/><Relationship Id="rId45" Type="http://schemas.openxmlformats.org/officeDocument/2006/relationships/ctrlProp" Target="../ctrlProps/ctrlProp528.xml"/><Relationship Id="rId53" Type="http://schemas.openxmlformats.org/officeDocument/2006/relationships/ctrlProp" Target="../ctrlProps/ctrlProp536.xml"/><Relationship Id="rId58" Type="http://schemas.openxmlformats.org/officeDocument/2006/relationships/ctrlProp" Target="../ctrlProps/ctrlProp541.xml"/><Relationship Id="rId66" Type="http://schemas.openxmlformats.org/officeDocument/2006/relationships/ctrlProp" Target="../ctrlProps/ctrlProp549.xml"/><Relationship Id="rId74" Type="http://schemas.openxmlformats.org/officeDocument/2006/relationships/ctrlProp" Target="../ctrlProps/ctrlProp557.xml"/><Relationship Id="rId79" Type="http://schemas.openxmlformats.org/officeDocument/2006/relationships/ctrlProp" Target="../ctrlProps/ctrlProp562.xml"/><Relationship Id="rId5" Type="http://schemas.openxmlformats.org/officeDocument/2006/relationships/hyperlink" Target="https://sws.nrel.gov/spec/703011" TargetMode="External"/><Relationship Id="rId61" Type="http://schemas.openxmlformats.org/officeDocument/2006/relationships/ctrlProp" Target="../ctrlProps/ctrlProp544.xml"/><Relationship Id="rId19" Type="http://schemas.openxmlformats.org/officeDocument/2006/relationships/ctrlProp" Target="../ctrlProps/ctrlProp502.xml"/><Relationship Id="rId14" Type="http://schemas.openxmlformats.org/officeDocument/2006/relationships/printerSettings" Target="../printerSettings/printerSettings20.bin"/><Relationship Id="rId22" Type="http://schemas.openxmlformats.org/officeDocument/2006/relationships/ctrlProp" Target="../ctrlProps/ctrlProp505.xml"/><Relationship Id="rId27" Type="http://schemas.openxmlformats.org/officeDocument/2006/relationships/ctrlProp" Target="../ctrlProps/ctrlProp510.xml"/><Relationship Id="rId30" Type="http://schemas.openxmlformats.org/officeDocument/2006/relationships/ctrlProp" Target="../ctrlProps/ctrlProp513.xml"/><Relationship Id="rId35" Type="http://schemas.openxmlformats.org/officeDocument/2006/relationships/ctrlProp" Target="../ctrlProps/ctrlProp518.xml"/><Relationship Id="rId43" Type="http://schemas.openxmlformats.org/officeDocument/2006/relationships/ctrlProp" Target="../ctrlProps/ctrlProp526.xml"/><Relationship Id="rId48" Type="http://schemas.openxmlformats.org/officeDocument/2006/relationships/ctrlProp" Target="../ctrlProps/ctrlProp531.xml"/><Relationship Id="rId56" Type="http://schemas.openxmlformats.org/officeDocument/2006/relationships/ctrlProp" Target="../ctrlProps/ctrlProp539.xml"/><Relationship Id="rId64" Type="http://schemas.openxmlformats.org/officeDocument/2006/relationships/ctrlProp" Target="../ctrlProps/ctrlProp547.xml"/><Relationship Id="rId69" Type="http://schemas.openxmlformats.org/officeDocument/2006/relationships/ctrlProp" Target="../ctrlProps/ctrlProp552.xml"/><Relationship Id="rId77" Type="http://schemas.openxmlformats.org/officeDocument/2006/relationships/ctrlProp" Target="../ctrlProps/ctrlProp560.xml"/><Relationship Id="rId8" Type="http://schemas.openxmlformats.org/officeDocument/2006/relationships/hyperlink" Target="https://sws.nrel.gov/spec/3" TargetMode="External"/><Relationship Id="rId51" Type="http://schemas.openxmlformats.org/officeDocument/2006/relationships/ctrlProp" Target="../ctrlProps/ctrlProp534.xml"/><Relationship Id="rId72" Type="http://schemas.openxmlformats.org/officeDocument/2006/relationships/ctrlProp" Target="../ctrlProps/ctrlProp555.xml"/><Relationship Id="rId3" Type="http://schemas.openxmlformats.org/officeDocument/2006/relationships/hyperlink" Target="https://sws.nrel.gov/spec/702011" TargetMode="External"/><Relationship Id="rId12" Type="http://schemas.openxmlformats.org/officeDocument/2006/relationships/hyperlink" Target="https://sws.nrel.gov/spec/40103" TargetMode="External"/><Relationship Id="rId17" Type="http://schemas.openxmlformats.org/officeDocument/2006/relationships/ctrlProp" Target="../ctrlProps/ctrlProp500.xml"/><Relationship Id="rId25" Type="http://schemas.openxmlformats.org/officeDocument/2006/relationships/ctrlProp" Target="../ctrlProps/ctrlProp508.xml"/><Relationship Id="rId33" Type="http://schemas.openxmlformats.org/officeDocument/2006/relationships/ctrlProp" Target="../ctrlProps/ctrlProp516.xml"/><Relationship Id="rId38" Type="http://schemas.openxmlformats.org/officeDocument/2006/relationships/ctrlProp" Target="../ctrlProps/ctrlProp521.xml"/><Relationship Id="rId46" Type="http://schemas.openxmlformats.org/officeDocument/2006/relationships/ctrlProp" Target="../ctrlProps/ctrlProp529.xml"/><Relationship Id="rId59" Type="http://schemas.openxmlformats.org/officeDocument/2006/relationships/ctrlProp" Target="../ctrlProps/ctrlProp542.xml"/><Relationship Id="rId67" Type="http://schemas.openxmlformats.org/officeDocument/2006/relationships/ctrlProp" Target="../ctrlProps/ctrlProp550.xml"/><Relationship Id="rId20" Type="http://schemas.openxmlformats.org/officeDocument/2006/relationships/ctrlProp" Target="../ctrlProps/ctrlProp503.xml"/><Relationship Id="rId41" Type="http://schemas.openxmlformats.org/officeDocument/2006/relationships/ctrlProp" Target="../ctrlProps/ctrlProp524.xml"/><Relationship Id="rId54" Type="http://schemas.openxmlformats.org/officeDocument/2006/relationships/ctrlProp" Target="../ctrlProps/ctrlProp537.xml"/><Relationship Id="rId62" Type="http://schemas.openxmlformats.org/officeDocument/2006/relationships/ctrlProp" Target="../ctrlProps/ctrlProp545.xml"/><Relationship Id="rId70" Type="http://schemas.openxmlformats.org/officeDocument/2006/relationships/ctrlProp" Target="../ctrlProps/ctrlProp553.xml"/><Relationship Id="rId75" Type="http://schemas.openxmlformats.org/officeDocument/2006/relationships/ctrlProp" Target="../ctrlProps/ctrlProp558.xml"/><Relationship Id="rId1" Type="http://schemas.openxmlformats.org/officeDocument/2006/relationships/hyperlink" Target="Attic%20Floors-%20Unconditoned%20Attic%20SWS" TargetMode="External"/><Relationship Id="rId6" Type="http://schemas.openxmlformats.org/officeDocument/2006/relationships/hyperlink" Target="https://www.energy.gov/scep/wap/articles/weatherization-program-notice-22-7-weatherization-health-and-safety" TargetMode="External"/><Relationship Id="rId15" Type="http://schemas.openxmlformats.org/officeDocument/2006/relationships/drawing" Target="../drawings/drawing11.xml"/><Relationship Id="rId23" Type="http://schemas.openxmlformats.org/officeDocument/2006/relationships/ctrlProp" Target="../ctrlProps/ctrlProp506.xml"/><Relationship Id="rId28" Type="http://schemas.openxmlformats.org/officeDocument/2006/relationships/ctrlProp" Target="../ctrlProps/ctrlProp511.xml"/><Relationship Id="rId36" Type="http://schemas.openxmlformats.org/officeDocument/2006/relationships/ctrlProp" Target="../ctrlProps/ctrlProp519.xml"/><Relationship Id="rId49" Type="http://schemas.openxmlformats.org/officeDocument/2006/relationships/ctrlProp" Target="../ctrlProps/ctrlProp532.xml"/><Relationship Id="rId57" Type="http://schemas.openxmlformats.org/officeDocument/2006/relationships/ctrlProp" Target="../ctrlProps/ctrlProp540.xml"/><Relationship Id="rId10" Type="http://schemas.openxmlformats.org/officeDocument/2006/relationships/hyperlink" Target="https://sws.nrel.gov/spec/703012" TargetMode="External"/><Relationship Id="rId31" Type="http://schemas.openxmlformats.org/officeDocument/2006/relationships/ctrlProp" Target="../ctrlProps/ctrlProp514.xml"/><Relationship Id="rId44" Type="http://schemas.openxmlformats.org/officeDocument/2006/relationships/ctrlProp" Target="../ctrlProps/ctrlProp527.xml"/><Relationship Id="rId52" Type="http://schemas.openxmlformats.org/officeDocument/2006/relationships/ctrlProp" Target="../ctrlProps/ctrlProp535.xml"/><Relationship Id="rId60" Type="http://schemas.openxmlformats.org/officeDocument/2006/relationships/ctrlProp" Target="../ctrlProps/ctrlProp543.xml"/><Relationship Id="rId65" Type="http://schemas.openxmlformats.org/officeDocument/2006/relationships/ctrlProp" Target="../ctrlProps/ctrlProp548.xml"/><Relationship Id="rId73" Type="http://schemas.openxmlformats.org/officeDocument/2006/relationships/ctrlProp" Target="../ctrlProps/ctrlProp556.xml"/><Relationship Id="rId78" Type="http://schemas.openxmlformats.org/officeDocument/2006/relationships/ctrlProp" Target="../ctrlProps/ctrlProp561.xml"/><Relationship Id="rId4" Type="http://schemas.openxmlformats.org/officeDocument/2006/relationships/hyperlink" Target="https://sws.nrel.gov/spec/302019" TargetMode="External"/><Relationship Id="rId9" Type="http://schemas.openxmlformats.org/officeDocument/2006/relationships/hyperlink" Target="https://sws.nrel.gov/spec/50106" TargetMode="External"/><Relationship Id="rId13" Type="http://schemas.openxmlformats.org/officeDocument/2006/relationships/hyperlink" Target="https://sws.nrel.gov/spec/701011" TargetMode="External"/><Relationship Id="rId18" Type="http://schemas.openxmlformats.org/officeDocument/2006/relationships/ctrlProp" Target="../ctrlProps/ctrlProp501.xml"/><Relationship Id="rId39" Type="http://schemas.openxmlformats.org/officeDocument/2006/relationships/ctrlProp" Target="../ctrlProps/ctrlProp522.xml"/><Relationship Id="rId34" Type="http://schemas.openxmlformats.org/officeDocument/2006/relationships/ctrlProp" Target="../ctrlProps/ctrlProp517.xml"/><Relationship Id="rId50" Type="http://schemas.openxmlformats.org/officeDocument/2006/relationships/ctrlProp" Target="../ctrlProps/ctrlProp533.xml"/><Relationship Id="rId55" Type="http://schemas.openxmlformats.org/officeDocument/2006/relationships/ctrlProp" Target="../ctrlProps/ctrlProp538.xml"/><Relationship Id="rId76" Type="http://schemas.openxmlformats.org/officeDocument/2006/relationships/ctrlProp" Target="../ctrlProps/ctrlProp559.xml"/><Relationship Id="rId7" Type="http://schemas.openxmlformats.org/officeDocument/2006/relationships/hyperlink" Target="https://sws.nrel.gov/spec/701031" TargetMode="External"/><Relationship Id="rId71" Type="http://schemas.openxmlformats.org/officeDocument/2006/relationships/ctrlProp" Target="../ctrlProps/ctrlProp554.xml"/><Relationship Id="rId2" Type="http://schemas.openxmlformats.org/officeDocument/2006/relationships/hyperlink" Target="https://sws.nrel.gov/spec/702011" TargetMode="External"/><Relationship Id="rId29" Type="http://schemas.openxmlformats.org/officeDocument/2006/relationships/ctrlProp" Target="../ctrlProps/ctrlProp512.xml"/></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570.xml"/><Relationship Id="rId21" Type="http://schemas.openxmlformats.org/officeDocument/2006/relationships/ctrlProp" Target="../ctrlProps/ctrlProp565.xml"/><Relationship Id="rId42" Type="http://schemas.openxmlformats.org/officeDocument/2006/relationships/ctrlProp" Target="../ctrlProps/ctrlProp586.xml"/><Relationship Id="rId47" Type="http://schemas.openxmlformats.org/officeDocument/2006/relationships/ctrlProp" Target="../ctrlProps/ctrlProp591.xml"/><Relationship Id="rId63" Type="http://schemas.openxmlformats.org/officeDocument/2006/relationships/ctrlProp" Target="../ctrlProps/ctrlProp607.xml"/><Relationship Id="rId68" Type="http://schemas.openxmlformats.org/officeDocument/2006/relationships/ctrlProp" Target="../ctrlProps/ctrlProp612.xml"/><Relationship Id="rId84" Type="http://schemas.openxmlformats.org/officeDocument/2006/relationships/ctrlProp" Target="../ctrlProps/ctrlProp628.xml"/><Relationship Id="rId89" Type="http://schemas.openxmlformats.org/officeDocument/2006/relationships/ctrlProp" Target="../ctrlProps/ctrlProp633.xml"/><Relationship Id="rId16" Type="http://schemas.openxmlformats.org/officeDocument/2006/relationships/printerSettings" Target="../printerSettings/printerSettings21.bin"/><Relationship Id="rId11" Type="http://schemas.openxmlformats.org/officeDocument/2006/relationships/hyperlink" Target="https://sws.nrel.gov/spec/703012" TargetMode="External"/><Relationship Id="rId32" Type="http://schemas.openxmlformats.org/officeDocument/2006/relationships/ctrlProp" Target="../ctrlProps/ctrlProp576.xml"/><Relationship Id="rId37" Type="http://schemas.openxmlformats.org/officeDocument/2006/relationships/ctrlProp" Target="../ctrlProps/ctrlProp581.xml"/><Relationship Id="rId53" Type="http://schemas.openxmlformats.org/officeDocument/2006/relationships/ctrlProp" Target="../ctrlProps/ctrlProp597.xml"/><Relationship Id="rId58" Type="http://schemas.openxmlformats.org/officeDocument/2006/relationships/ctrlProp" Target="../ctrlProps/ctrlProp602.xml"/><Relationship Id="rId74" Type="http://schemas.openxmlformats.org/officeDocument/2006/relationships/ctrlProp" Target="../ctrlProps/ctrlProp618.xml"/><Relationship Id="rId79" Type="http://schemas.openxmlformats.org/officeDocument/2006/relationships/ctrlProp" Target="../ctrlProps/ctrlProp623.xml"/><Relationship Id="rId5" Type="http://schemas.openxmlformats.org/officeDocument/2006/relationships/hyperlink" Target="https://sws.nrel.gov/spec/701031" TargetMode="External"/><Relationship Id="rId90" Type="http://schemas.openxmlformats.org/officeDocument/2006/relationships/ctrlProp" Target="../ctrlProps/ctrlProp634.xml"/><Relationship Id="rId95" Type="http://schemas.openxmlformats.org/officeDocument/2006/relationships/ctrlProp" Target="../ctrlProps/ctrlProp639.xml"/><Relationship Id="rId22" Type="http://schemas.openxmlformats.org/officeDocument/2006/relationships/ctrlProp" Target="../ctrlProps/ctrlProp566.xml"/><Relationship Id="rId27" Type="http://schemas.openxmlformats.org/officeDocument/2006/relationships/ctrlProp" Target="../ctrlProps/ctrlProp571.xml"/><Relationship Id="rId43" Type="http://schemas.openxmlformats.org/officeDocument/2006/relationships/ctrlProp" Target="../ctrlProps/ctrlProp587.xml"/><Relationship Id="rId48" Type="http://schemas.openxmlformats.org/officeDocument/2006/relationships/ctrlProp" Target="../ctrlProps/ctrlProp592.xml"/><Relationship Id="rId64" Type="http://schemas.openxmlformats.org/officeDocument/2006/relationships/ctrlProp" Target="../ctrlProps/ctrlProp608.xml"/><Relationship Id="rId69" Type="http://schemas.openxmlformats.org/officeDocument/2006/relationships/ctrlProp" Target="../ctrlProps/ctrlProp613.xml"/><Relationship Id="rId8" Type="http://schemas.openxmlformats.org/officeDocument/2006/relationships/hyperlink" Target="https://sws.nrel.gov/spec/501071" TargetMode="External"/><Relationship Id="rId51" Type="http://schemas.openxmlformats.org/officeDocument/2006/relationships/ctrlProp" Target="../ctrlProps/ctrlProp595.xml"/><Relationship Id="rId72" Type="http://schemas.openxmlformats.org/officeDocument/2006/relationships/ctrlProp" Target="../ctrlProps/ctrlProp616.xml"/><Relationship Id="rId80" Type="http://schemas.openxmlformats.org/officeDocument/2006/relationships/ctrlProp" Target="../ctrlProps/ctrlProp624.xml"/><Relationship Id="rId85" Type="http://schemas.openxmlformats.org/officeDocument/2006/relationships/ctrlProp" Target="../ctrlProps/ctrlProp629.xml"/><Relationship Id="rId93" Type="http://schemas.openxmlformats.org/officeDocument/2006/relationships/ctrlProp" Target="../ctrlProps/ctrlProp637.xml"/><Relationship Id="rId3" Type="http://schemas.openxmlformats.org/officeDocument/2006/relationships/hyperlink" Target="https://sws.nrel.gov/spec/702011" TargetMode="External"/><Relationship Id="rId12" Type="http://schemas.openxmlformats.org/officeDocument/2006/relationships/hyperlink" Target="https://sws.nrel.gov/spec/703011" TargetMode="External"/><Relationship Id="rId17" Type="http://schemas.openxmlformats.org/officeDocument/2006/relationships/drawing" Target="../drawings/drawing12.xml"/><Relationship Id="rId25" Type="http://schemas.openxmlformats.org/officeDocument/2006/relationships/ctrlProp" Target="../ctrlProps/ctrlProp569.xml"/><Relationship Id="rId33" Type="http://schemas.openxmlformats.org/officeDocument/2006/relationships/ctrlProp" Target="../ctrlProps/ctrlProp577.xml"/><Relationship Id="rId38" Type="http://schemas.openxmlformats.org/officeDocument/2006/relationships/ctrlProp" Target="../ctrlProps/ctrlProp582.xml"/><Relationship Id="rId46" Type="http://schemas.openxmlformats.org/officeDocument/2006/relationships/ctrlProp" Target="../ctrlProps/ctrlProp590.xml"/><Relationship Id="rId59" Type="http://schemas.openxmlformats.org/officeDocument/2006/relationships/ctrlProp" Target="../ctrlProps/ctrlProp603.xml"/><Relationship Id="rId67" Type="http://schemas.openxmlformats.org/officeDocument/2006/relationships/ctrlProp" Target="../ctrlProps/ctrlProp611.xml"/><Relationship Id="rId20" Type="http://schemas.openxmlformats.org/officeDocument/2006/relationships/ctrlProp" Target="../ctrlProps/ctrlProp564.xml"/><Relationship Id="rId41" Type="http://schemas.openxmlformats.org/officeDocument/2006/relationships/ctrlProp" Target="../ctrlProps/ctrlProp585.xml"/><Relationship Id="rId54" Type="http://schemas.openxmlformats.org/officeDocument/2006/relationships/ctrlProp" Target="../ctrlProps/ctrlProp598.xml"/><Relationship Id="rId62" Type="http://schemas.openxmlformats.org/officeDocument/2006/relationships/ctrlProp" Target="../ctrlProps/ctrlProp606.xml"/><Relationship Id="rId70" Type="http://schemas.openxmlformats.org/officeDocument/2006/relationships/ctrlProp" Target="../ctrlProps/ctrlProp614.xml"/><Relationship Id="rId75" Type="http://schemas.openxmlformats.org/officeDocument/2006/relationships/ctrlProp" Target="../ctrlProps/ctrlProp619.xml"/><Relationship Id="rId83" Type="http://schemas.openxmlformats.org/officeDocument/2006/relationships/ctrlProp" Target="../ctrlProps/ctrlProp627.xml"/><Relationship Id="rId88" Type="http://schemas.openxmlformats.org/officeDocument/2006/relationships/ctrlProp" Target="../ctrlProps/ctrlProp632.xml"/><Relationship Id="rId91" Type="http://schemas.openxmlformats.org/officeDocument/2006/relationships/ctrlProp" Target="../ctrlProps/ctrlProp635.xml"/><Relationship Id="rId96" Type="http://schemas.openxmlformats.org/officeDocument/2006/relationships/ctrlProp" Target="../ctrlProps/ctrlProp640.xml"/><Relationship Id="rId1" Type="http://schemas.openxmlformats.org/officeDocument/2006/relationships/hyperlink" Target="Attic%20Floors-%20Unconditoned%20Attic%20SWS" TargetMode="External"/><Relationship Id="rId6" Type="http://schemas.openxmlformats.org/officeDocument/2006/relationships/hyperlink" Target="https://sws.nrel.gov/spec/3" TargetMode="External"/><Relationship Id="rId15" Type="http://schemas.openxmlformats.org/officeDocument/2006/relationships/hyperlink" Target="https://sws.nrel.gov/spec/50108" TargetMode="External"/><Relationship Id="rId23" Type="http://schemas.openxmlformats.org/officeDocument/2006/relationships/ctrlProp" Target="../ctrlProps/ctrlProp567.xml"/><Relationship Id="rId28" Type="http://schemas.openxmlformats.org/officeDocument/2006/relationships/ctrlProp" Target="../ctrlProps/ctrlProp572.xml"/><Relationship Id="rId36" Type="http://schemas.openxmlformats.org/officeDocument/2006/relationships/ctrlProp" Target="../ctrlProps/ctrlProp580.xml"/><Relationship Id="rId49" Type="http://schemas.openxmlformats.org/officeDocument/2006/relationships/ctrlProp" Target="../ctrlProps/ctrlProp593.xml"/><Relationship Id="rId57" Type="http://schemas.openxmlformats.org/officeDocument/2006/relationships/ctrlProp" Target="../ctrlProps/ctrlProp601.xml"/><Relationship Id="rId10" Type="http://schemas.openxmlformats.org/officeDocument/2006/relationships/hyperlink" Target="https://sws.nrel.gov/spec/402021" TargetMode="External"/><Relationship Id="rId31" Type="http://schemas.openxmlformats.org/officeDocument/2006/relationships/ctrlProp" Target="../ctrlProps/ctrlProp575.xml"/><Relationship Id="rId44" Type="http://schemas.openxmlformats.org/officeDocument/2006/relationships/ctrlProp" Target="../ctrlProps/ctrlProp588.xml"/><Relationship Id="rId52" Type="http://schemas.openxmlformats.org/officeDocument/2006/relationships/ctrlProp" Target="../ctrlProps/ctrlProp596.xml"/><Relationship Id="rId60" Type="http://schemas.openxmlformats.org/officeDocument/2006/relationships/ctrlProp" Target="../ctrlProps/ctrlProp604.xml"/><Relationship Id="rId65" Type="http://schemas.openxmlformats.org/officeDocument/2006/relationships/ctrlProp" Target="../ctrlProps/ctrlProp609.xml"/><Relationship Id="rId73" Type="http://schemas.openxmlformats.org/officeDocument/2006/relationships/ctrlProp" Target="../ctrlProps/ctrlProp617.xml"/><Relationship Id="rId78" Type="http://schemas.openxmlformats.org/officeDocument/2006/relationships/ctrlProp" Target="../ctrlProps/ctrlProp622.xml"/><Relationship Id="rId81" Type="http://schemas.openxmlformats.org/officeDocument/2006/relationships/ctrlProp" Target="../ctrlProps/ctrlProp625.xml"/><Relationship Id="rId86" Type="http://schemas.openxmlformats.org/officeDocument/2006/relationships/ctrlProp" Target="../ctrlProps/ctrlProp630.xml"/><Relationship Id="rId94" Type="http://schemas.openxmlformats.org/officeDocument/2006/relationships/ctrlProp" Target="../ctrlProps/ctrlProp638.xml"/><Relationship Id="rId4" Type="http://schemas.openxmlformats.org/officeDocument/2006/relationships/hyperlink" Target="https://www.energy.gov/scep/wap/articles/weatherization-program-notice-22-7-weatherization-health-and-safety" TargetMode="External"/><Relationship Id="rId9" Type="http://schemas.openxmlformats.org/officeDocument/2006/relationships/hyperlink" Target="https://sws.nrel.gov/spec/40103" TargetMode="External"/><Relationship Id="rId13" Type="http://schemas.openxmlformats.org/officeDocument/2006/relationships/hyperlink" Target="https://sws.nrel.gov/spec/701011" TargetMode="External"/><Relationship Id="rId18" Type="http://schemas.openxmlformats.org/officeDocument/2006/relationships/vmlDrawing" Target="../drawings/vmlDrawing9.vml"/><Relationship Id="rId39" Type="http://schemas.openxmlformats.org/officeDocument/2006/relationships/ctrlProp" Target="../ctrlProps/ctrlProp583.xml"/><Relationship Id="rId34" Type="http://schemas.openxmlformats.org/officeDocument/2006/relationships/ctrlProp" Target="../ctrlProps/ctrlProp578.xml"/><Relationship Id="rId50" Type="http://schemas.openxmlformats.org/officeDocument/2006/relationships/ctrlProp" Target="../ctrlProps/ctrlProp594.xml"/><Relationship Id="rId55" Type="http://schemas.openxmlformats.org/officeDocument/2006/relationships/ctrlProp" Target="../ctrlProps/ctrlProp599.xml"/><Relationship Id="rId76" Type="http://schemas.openxmlformats.org/officeDocument/2006/relationships/ctrlProp" Target="../ctrlProps/ctrlProp620.xml"/><Relationship Id="rId7" Type="http://schemas.openxmlformats.org/officeDocument/2006/relationships/hyperlink" Target="https://sws.nrel.gov/spec/50106" TargetMode="External"/><Relationship Id="rId71" Type="http://schemas.openxmlformats.org/officeDocument/2006/relationships/ctrlProp" Target="../ctrlProps/ctrlProp615.xml"/><Relationship Id="rId92" Type="http://schemas.openxmlformats.org/officeDocument/2006/relationships/ctrlProp" Target="../ctrlProps/ctrlProp636.xml"/><Relationship Id="rId2" Type="http://schemas.openxmlformats.org/officeDocument/2006/relationships/hyperlink" Target="https://sws.nrel.gov/spec/702011" TargetMode="External"/><Relationship Id="rId29" Type="http://schemas.openxmlformats.org/officeDocument/2006/relationships/ctrlProp" Target="../ctrlProps/ctrlProp573.xml"/><Relationship Id="rId24" Type="http://schemas.openxmlformats.org/officeDocument/2006/relationships/ctrlProp" Target="../ctrlProps/ctrlProp568.xml"/><Relationship Id="rId40" Type="http://schemas.openxmlformats.org/officeDocument/2006/relationships/ctrlProp" Target="../ctrlProps/ctrlProp584.xml"/><Relationship Id="rId45" Type="http://schemas.openxmlformats.org/officeDocument/2006/relationships/ctrlProp" Target="../ctrlProps/ctrlProp589.xml"/><Relationship Id="rId66" Type="http://schemas.openxmlformats.org/officeDocument/2006/relationships/ctrlProp" Target="../ctrlProps/ctrlProp610.xml"/><Relationship Id="rId87" Type="http://schemas.openxmlformats.org/officeDocument/2006/relationships/ctrlProp" Target="../ctrlProps/ctrlProp631.xml"/><Relationship Id="rId61" Type="http://schemas.openxmlformats.org/officeDocument/2006/relationships/ctrlProp" Target="../ctrlProps/ctrlProp605.xml"/><Relationship Id="rId82" Type="http://schemas.openxmlformats.org/officeDocument/2006/relationships/ctrlProp" Target="../ctrlProps/ctrlProp626.xml"/><Relationship Id="rId19" Type="http://schemas.openxmlformats.org/officeDocument/2006/relationships/ctrlProp" Target="../ctrlProps/ctrlProp563.xml"/><Relationship Id="rId14" Type="http://schemas.openxmlformats.org/officeDocument/2006/relationships/hyperlink" Target="https://sws.nrel.gov/spec/701031" TargetMode="External"/><Relationship Id="rId30" Type="http://schemas.openxmlformats.org/officeDocument/2006/relationships/ctrlProp" Target="../ctrlProps/ctrlProp574.xml"/><Relationship Id="rId35" Type="http://schemas.openxmlformats.org/officeDocument/2006/relationships/ctrlProp" Target="../ctrlProps/ctrlProp579.xml"/><Relationship Id="rId56" Type="http://schemas.openxmlformats.org/officeDocument/2006/relationships/ctrlProp" Target="../ctrlProps/ctrlProp600.xml"/><Relationship Id="rId77" Type="http://schemas.openxmlformats.org/officeDocument/2006/relationships/ctrlProp" Target="../ctrlProps/ctrlProp621.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0"/>
  <sheetViews>
    <sheetView showGridLines="0" workbookViewId="0">
      <selection activeCell="B1" sqref="B1:I1"/>
    </sheetView>
  </sheetViews>
  <sheetFormatPr defaultColWidth="9.140625" defaultRowHeight="12.75" x14ac:dyDescent="0.2"/>
  <cols>
    <col min="1" max="1" width="11.140625" style="1" bestFit="1" customWidth="1"/>
    <col min="2" max="2" width="17.28515625" style="1" customWidth="1"/>
    <col min="3" max="3" width="16.7109375" style="1" bestFit="1" customWidth="1"/>
    <col min="4" max="16384" width="9.140625" style="1"/>
  </cols>
  <sheetData>
    <row r="1" spans="1:10" s="148" customFormat="1" ht="25.5" x14ac:dyDescent="0.2">
      <c r="A1" s="568" t="s">
        <v>215</v>
      </c>
      <c r="B1" s="739"/>
      <c r="C1" s="739"/>
      <c r="D1" s="739"/>
      <c r="E1" s="739"/>
      <c r="F1" s="739"/>
      <c r="G1" s="739"/>
      <c r="H1" s="739"/>
      <c r="I1" s="739"/>
      <c r="J1" s="147"/>
    </row>
    <row r="2" spans="1:10" s="148" customFormat="1" ht="34.9" customHeight="1" x14ac:dyDescent="0.2">
      <c r="A2" s="740" t="s">
        <v>216</v>
      </c>
      <c r="B2" s="740"/>
      <c r="C2" s="740"/>
      <c r="D2" s="740"/>
      <c r="E2" s="740"/>
      <c r="F2" s="740"/>
      <c r="G2" s="740"/>
      <c r="H2" s="740"/>
      <c r="I2" s="740"/>
    </row>
    <row r="3" spans="1:10" s="148" customFormat="1" ht="34.9" customHeight="1" x14ac:dyDescent="0.2">
      <c r="A3" s="569" t="s">
        <v>217</v>
      </c>
      <c r="B3" s="570"/>
      <c r="C3" s="569" t="s">
        <v>295</v>
      </c>
      <c r="D3" s="742"/>
      <c r="E3" s="742"/>
      <c r="F3" s="742"/>
      <c r="G3" s="742"/>
      <c r="H3" s="742"/>
      <c r="I3" s="742"/>
    </row>
    <row r="4" spans="1:10" s="148" customFormat="1" ht="34.9" customHeight="1" x14ac:dyDescent="0.2">
      <c r="A4" s="569" t="s">
        <v>313</v>
      </c>
      <c r="B4" s="571"/>
      <c r="C4" s="569" t="s">
        <v>409</v>
      </c>
      <c r="D4" s="742"/>
      <c r="E4" s="742"/>
      <c r="F4" s="742"/>
      <c r="G4" s="742"/>
      <c r="H4" s="742"/>
      <c r="I4" s="742"/>
    </row>
    <row r="5" spans="1:10" ht="34.9" customHeight="1" x14ac:dyDescent="0.2">
      <c r="A5" s="569" t="s">
        <v>415</v>
      </c>
      <c r="B5" s="572"/>
      <c r="C5" s="741"/>
      <c r="D5" s="741"/>
      <c r="E5" s="741"/>
      <c r="F5" s="741"/>
      <c r="G5" s="741"/>
      <c r="H5" s="741"/>
      <c r="I5" s="741"/>
    </row>
    <row r="7" spans="1:10" ht="13.9" customHeight="1" x14ac:dyDescent="0.2"/>
    <row r="8" spans="1:10" ht="13.9" customHeight="1" x14ac:dyDescent="0.2">
      <c r="B8" s="391" t="s">
        <v>664</v>
      </c>
      <c r="C8" s="392">
        <v>45698</v>
      </c>
    </row>
    <row r="13" spans="1:10" ht="13.9" customHeight="1" x14ac:dyDescent="0.2"/>
    <row r="14" spans="1:10" ht="13.9" customHeight="1" x14ac:dyDescent="0.2"/>
    <row r="18" spans="3:3" ht="14.25" customHeight="1" x14ac:dyDescent="0.2"/>
    <row r="22" spans="3:3" x14ac:dyDescent="0.2">
      <c r="C22" s="145"/>
    </row>
    <row r="23" spans="3:3" x14ac:dyDescent="0.2">
      <c r="C23" s="145"/>
    </row>
    <row r="39" ht="15.75" customHeight="1" x14ac:dyDescent="0.2"/>
    <row r="40" ht="13.5" customHeight="1" x14ac:dyDescent="0.2"/>
  </sheetData>
  <sheetProtection selectLockedCells="1" autoFilter="0"/>
  <mergeCells count="5">
    <mergeCell ref="B1:I1"/>
    <mergeCell ref="A2:I2"/>
    <mergeCell ref="C5:I5"/>
    <mergeCell ref="D3:I3"/>
    <mergeCell ref="D4:I4"/>
  </mergeCells>
  <dataValidations count="5">
    <dataValidation allowBlank="1" showInputMessage="1" showErrorMessage="1" promptTitle="Head of Household Name" prompt="Enter the name of the head of household from the client application; enter first and last name." sqref="D3" xr:uid="{00000000-0002-0000-0000-000000000000}"/>
    <dataValidation allowBlank="1" showInputMessage="1" showErrorMessage="1" promptTitle="Job Number" prompt="Enter the job number/client ID/audit number for this client. " sqref="B3" xr:uid="{00000000-0002-0000-0000-000001000000}"/>
    <dataValidation allowBlank="1" showInputMessage="1" showErrorMessage="1" promptTitle="Date" prompt="Enter Date of Assessment _x000a_" sqref="B4" xr:uid="{00000000-0002-0000-0000-000002000000}"/>
    <dataValidation allowBlank="1" showInputMessage="1" showErrorMessage="1" promptTitle="Address" prompt="Enter Full Address for Client (Address. City, State)" sqref="D4" xr:uid="{00000000-0002-0000-0000-000003000000}"/>
    <dataValidation allowBlank="1" showInputMessage="1" showErrorMessage="1" promptTitle="Sq. Footage" prompt="Enter Sq. Footage from Assessment. _x000a_" sqref="B5" xr:uid="{00000000-0002-0000-0000-000004000000}"/>
  </dataValidations>
  <printOptions horizontalCentered="1"/>
  <pageMargins left="0.7" right="0.7" top="0.75" bottom="0.75" header="0.3" footer="0.3"/>
  <pageSetup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ubrecipient Name" prompt="Input the name of the Subrecipient doing the work on this client's home." xr:uid="{00000000-0002-0000-0000-000005000000}">
          <x14:formula1>
            <xm:f>'Agency-County'!$A$2:$A$22</xm:f>
          </x14:formula1>
          <xm:sqref>B1:I1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80"/>
  <sheetViews>
    <sheetView zoomScale="140" zoomScaleNormal="140" workbookViewId="0">
      <selection activeCell="C4" sqref="C4:H4"/>
    </sheetView>
  </sheetViews>
  <sheetFormatPr defaultColWidth="0" defaultRowHeight="12.75" x14ac:dyDescent="0.2"/>
  <cols>
    <col min="1" max="12" width="6.5703125" style="152" customWidth="1"/>
    <col min="13" max="13" width="7.85546875" style="152" customWidth="1"/>
    <col min="14" max="25" width="0" style="152" hidden="1" customWidth="1"/>
    <col min="26" max="16384" width="9.140625" style="152" hidden="1"/>
  </cols>
  <sheetData>
    <row r="1" spans="1:13" x14ac:dyDescent="0.2">
      <c r="A1" s="149" t="s">
        <v>6</v>
      </c>
      <c r="B1" s="150"/>
      <c r="C1" s="150"/>
      <c r="D1" s="150"/>
      <c r="E1" s="150"/>
      <c r="F1" s="150"/>
      <c r="G1" s="151" t="s">
        <v>218</v>
      </c>
      <c r="H1" s="150"/>
      <c r="I1" s="150"/>
      <c r="J1" s="150"/>
      <c r="K1" s="150"/>
      <c r="L1" s="150"/>
      <c r="M1" s="150"/>
    </row>
    <row r="2" spans="1:13" ht="15.75" x14ac:dyDescent="0.25">
      <c r="A2" s="153"/>
      <c r="B2" s="154"/>
      <c r="C2" s="154"/>
      <c r="D2" s="154"/>
      <c r="E2" s="154"/>
      <c r="F2" s="154"/>
      <c r="G2" s="155" t="s">
        <v>972</v>
      </c>
      <c r="H2" s="154"/>
      <c r="I2" s="154"/>
      <c r="J2" s="154"/>
      <c r="K2" s="154"/>
      <c r="L2" s="154"/>
      <c r="M2" s="154"/>
    </row>
    <row r="3" spans="1:13" x14ac:dyDescent="0.2">
      <c r="A3" s="153"/>
      <c r="B3" s="153"/>
      <c r="C3" s="153"/>
      <c r="D3" s="153"/>
      <c r="E3" s="153"/>
      <c r="F3" s="153"/>
      <c r="G3" s="153"/>
      <c r="H3" s="153"/>
      <c r="I3" s="153"/>
      <c r="J3" s="153"/>
      <c r="K3" s="153"/>
      <c r="L3" s="153"/>
      <c r="M3" s="153"/>
    </row>
    <row r="4" spans="1:13" x14ac:dyDescent="0.2">
      <c r="A4" s="156" t="s">
        <v>219</v>
      </c>
      <c r="B4" s="157"/>
      <c r="C4" s="748">
        <f>'Contact Info'!D3</f>
        <v>0</v>
      </c>
      <c r="D4" s="748"/>
      <c r="E4" s="748"/>
      <c r="F4" s="748"/>
      <c r="G4" s="748"/>
      <c r="H4" s="748"/>
      <c r="I4" s="156" t="s">
        <v>4</v>
      </c>
      <c r="J4" s="749">
        <f>'Contact Info'!B3</f>
        <v>0</v>
      </c>
      <c r="K4" s="749"/>
      <c r="L4" s="749"/>
      <c r="M4" s="749"/>
    </row>
    <row r="5" spans="1:13" x14ac:dyDescent="0.2">
      <c r="A5" s="153"/>
      <c r="B5" s="153"/>
      <c r="C5" s="153"/>
      <c r="D5" s="153"/>
      <c r="E5" s="153"/>
      <c r="F5" s="153"/>
      <c r="G5" s="153"/>
      <c r="H5" s="153"/>
      <c r="I5" s="153"/>
      <c r="J5" s="153"/>
      <c r="K5" s="153"/>
      <c r="L5" s="153"/>
      <c r="M5" s="153"/>
    </row>
    <row r="6" spans="1:13" x14ac:dyDescent="0.2">
      <c r="A6" s="158" t="s">
        <v>220</v>
      </c>
      <c r="B6" s="159"/>
      <c r="C6" s="160"/>
      <c r="D6" s="159"/>
      <c r="E6" s="156" t="s">
        <v>221</v>
      </c>
      <c r="F6" s="150"/>
      <c r="G6" s="153"/>
      <c r="H6" s="161"/>
      <c r="I6" s="156" t="s">
        <v>222</v>
      </c>
      <c r="J6" s="150"/>
      <c r="K6" s="388" t="str">
        <f>'BD DB - DO NOT DELETE'!M1</f>
        <v/>
      </c>
      <c r="L6" s="162" t="s">
        <v>223</v>
      </c>
      <c r="M6" s="163" t="str">
        <f>'BD DB - DO NOT DELETE'!O1</f>
        <v/>
      </c>
    </row>
    <row r="7" spans="1:13" x14ac:dyDescent="0.2">
      <c r="A7" s="164"/>
      <c r="B7" s="164"/>
      <c r="C7" s="164"/>
      <c r="D7" s="164"/>
      <c r="E7" s="164"/>
      <c r="F7" s="164"/>
      <c r="G7" s="165" t="s">
        <v>224</v>
      </c>
      <c r="H7" s="164"/>
      <c r="I7" s="164"/>
      <c r="J7" s="164"/>
      <c r="K7" s="164"/>
      <c r="L7" s="164"/>
      <c r="M7" s="164"/>
    </row>
    <row r="8" spans="1:13" s="171" customFormat="1" x14ac:dyDescent="0.2">
      <c r="A8" s="166"/>
      <c r="B8" s="167"/>
      <c r="C8" s="168"/>
      <c r="D8" s="166"/>
      <c r="E8" s="169"/>
      <c r="F8" s="168"/>
      <c r="G8" s="166"/>
      <c r="H8" s="168"/>
      <c r="I8" s="166"/>
      <c r="J8" s="169"/>
      <c r="K8" s="168"/>
      <c r="L8" s="168"/>
      <c r="M8" s="170" t="s">
        <v>225</v>
      </c>
    </row>
    <row r="9" spans="1:13" x14ac:dyDescent="0.2">
      <c r="A9" s="156" t="s">
        <v>226</v>
      </c>
      <c r="B9" s="150"/>
      <c r="C9" s="150"/>
      <c r="D9" s="150"/>
      <c r="E9" s="172"/>
      <c r="F9" s="173" t="s">
        <v>230</v>
      </c>
      <c r="G9" s="151" t="s">
        <v>227</v>
      </c>
      <c r="H9" s="160"/>
      <c r="I9" s="153" t="s">
        <v>1</v>
      </c>
      <c r="J9" s="150" t="s">
        <v>228</v>
      </c>
      <c r="K9" s="150"/>
      <c r="L9" s="174"/>
      <c r="M9" s="175" t="str">
        <f>'BD DB - DO NOT DELETE'!V10</f>
        <v/>
      </c>
    </row>
    <row r="10" spans="1:13" x14ac:dyDescent="0.2">
      <c r="A10" s="153"/>
      <c r="B10" s="153"/>
      <c r="C10" s="153"/>
      <c r="D10" s="176"/>
      <c r="E10" s="177"/>
      <c r="F10" s="176"/>
      <c r="G10" s="176"/>
      <c r="H10" s="176"/>
      <c r="I10" s="176"/>
      <c r="J10" s="177"/>
      <c r="K10" s="178"/>
      <c r="L10" s="179"/>
      <c r="M10" s="180"/>
    </row>
    <row r="11" spans="1:13" x14ac:dyDescent="0.2">
      <c r="A11" s="156" t="s">
        <v>229</v>
      </c>
      <c r="B11" s="150"/>
      <c r="C11" s="150"/>
      <c r="D11" s="150"/>
      <c r="E11" s="172"/>
      <c r="F11" s="173" t="s">
        <v>230</v>
      </c>
      <c r="G11" s="151" t="s">
        <v>227</v>
      </c>
      <c r="H11" s="160"/>
      <c r="I11" s="153" t="s">
        <v>1</v>
      </c>
      <c r="J11" s="150" t="s">
        <v>231</v>
      </c>
      <c r="K11" s="150"/>
      <c r="L11" s="174"/>
      <c r="M11" s="181" t="str">
        <f>IF(E11&gt;1,(C6*0.12),IF(E11&lt;1,""))</f>
        <v/>
      </c>
    </row>
    <row r="12" spans="1:13" x14ac:dyDescent="0.2">
      <c r="A12" s="153"/>
      <c r="B12" s="153"/>
      <c r="C12" s="153"/>
      <c r="D12" s="153"/>
      <c r="E12" s="182"/>
      <c r="F12" s="151"/>
      <c r="G12" s="153"/>
      <c r="H12" s="182"/>
      <c r="I12" s="153"/>
      <c r="J12" s="153"/>
      <c r="K12" s="153"/>
      <c r="L12" s="151"/>
      <c r="M12" s="183"/>
    </row>
    <row r="13" spans="1:13" x14ac:dyDescent="0.2">
      <c r="A13" s="156" t="s">
        <v>232</v>
      </c>
      <c r="B13" s="150"/>
      <c r="C13" s="150"/>
      <c r="D13" s="150"/>
      <c r="E13" s="172"/>
      <c r="F13" s="173" t="s">
        <v>230</v>
      </c>
      <c r="G13" s="151" t="s">
        <v>227</v>
      </c>
      <c r="H13" s="160"/>
      <c r="I13" s="153" t="s">
        <v>1</v>
      </c>
      <c r="J13" s="150" t="s">
        <v>231</v>
      </c>
      <c r="K13" s="150"/>
      <c r="L13" s="174"/>
      <c r="M13" s="181" t="str">
        <f>IF(E13&gt;0,(C6*0.08),IF(E13&lt;1,""))</f>
        <v/>
      </c>
    </row>
    <row r="14" spans="1:13" x14ac:dyDescent="0.2">
      <c r="A14" s="153"/>
      <c r="B14" s="153"/>
      <c r="C14" s="153"/>
      <c r="D14" s="153"/>
      <c r="E14" s="153"/>
      <c r="F14" s="153"/>
      <c r="G14" s="153"/>
      <c r="H14" s="153"/>
      <c r="I14" s="153"/>
      <c r="J14" s="153"/>
      <c r="K14" s="153"/>
      <c r="L14" s="153"/>
      <c r="M14" s="153"/>
    </row>
    <row r="15" spans="1:13" x14ac:dyDescent="0.2">
      <c r="A15" s="184" t="s">
        <v>233</v>
      </c>
      <c r="B15" s="185"/>
      <c r="C15" s="185"/>
      <c r="D15" s="185"/>
      <c r="E15" s="185"/>
      <c r="F15" s="185"/>
      <c r="G15" s="150" t="s">
        <v>234</v>
      </c>
      <c r="H15" s="186"/>
      <c r="I15" s="187"/>
      <c r="J15" s="150" t="s">
        <v>235</v>
      </c>
      <c r="K15" s="186"/>
      <c r="L15" s="187"/>
      <c r="M15" s="158"/>
    </row>
    <row r="16" spans="1:13" x14ac:dyDescent="0.2">
      <c r="A16" s="188" t="s">
        <v>236</v>
      </c>
      <c r="B16" s="189"/>
      <c r="C16" s="189"/>
      <c r="D16" s="189"/>
      <c r="E16" s="189"/>
      <c r="F16" s="189"/>
      <c r="G16" s="189"/>
      <c r="H16" s="189"/>
      <c r="I16" s="189"/>
      <c r="J16" s="189"/>
      <c r="K16" s="189"/>
      <c r="L16" s="189"/>
      <c r="M16" s="189"/>
    </row>
    <row r="17" spans="1:13" x14ac:dyDescent="0.2">
      <c r="A17" s="190"/>
      <c r="B17" s="190"/>
      <c r="C17" s="190"/>
      <c r="D17" s="190"/>
      <c r="E17" s="190"/>
      <c r="F17" s="190"/>
      <c r="G17" s="190"/>
      <c r="H17" s="190"/>
      <c r="I17" s="190"/>
      <c r="J17" s="190"/>
      <c r="K17" s="190"/>
      <c r="L17" s="190"/>
      <c r="M17" s="190"/>
    </row>
    <row r="18" spans="1:13" x14ac:dyDescent="0.2">
      <c r="A18" s="158" t="s">
        <v>237</v>
      </c>
      <c r="B18" s="189"/>
      <c r="C18" s="189"/>
      <c r="D18" s="189"/>
      <c r="E18" s="189"/>
      <c r="F18" s="189"/>
      <c r="G18" s="189"/>
      <c r="H18" s="189"/>
      <c r="I18" s="189"/>
      <c r="J18" s="191" t="s">
        <v>238</v>
      </c>
      <c r="K18" s="189"/>
      <c r="L18" s="189"/>
      <c r="M18" s="192"/>
    </row>
    <row r="19" spans="1:13" ht="31.5" customHeight="1" x14ac:dyDescent="0.2">
      <c r="A19" s="193" t="s">
        <v>239</v>
      </c>
      <c r="B19" s="194" t="s">
        <v>240</v>
      </c>
      <c r="C19" s="194" t="s">
        <v>241</v>
      </c>
      <c r="D19" s="194" t="s">
        <v>242</v>
      </c>
      <c r="E19" s="194" t="s">
        <v>243</v>
      </c>
      <c r="F19" s="194" t="s">
        <v>244</v>
      </c>
      <c r="G19" s="194" t="s">
        <v>245</v>
      </c>
      <c r="H19" s="194" t="s">
        <v>246</v>
      </c>
      <c r="I19" s="153"/>
      <c r="J19" s="195"/>
      <c r="K19" s="196" t="s">
        <v>247</v>
      </c>
      <c r="L19" s="196" t="s">
        <v>248</v>
      </c>
      <c r="M19" s="196" t="s">
        <v>249</v>
      </c>
    </row>
    <row r="20" spans="1:13" x14ac:dyDescent="0.2">
      <c r="A20" s="197"/>
      <c r="B20" s="197"/>
      <c r="C20" s="197"/>
      <c r="D20" s="197"/>
      <c r="E20" s="197"/>
      <c r="F20" s="197"/>
      <c r="G20" s="197"/>
      <c r="H20" s="197"/>
      <c r="I20" s="153"/>
      <c r="J20" s="198" t="s">
        <v>250</v>
      </c>
      <c r="K20" s="199"/>
      <c r="L20" s="200"/>
      <c r="M20" s="200"/>
    </row>
    <row r="21" spans="1:13" x14ac:dyDescent="0.2">
      <c r="A21" s="201" t="s">
        <v>251</v>
      </c>
      <c r="B21" s="201" t="s">
        <v>252</v>
      </c>
      <c r="C21" s="201" t="s">
        <v>253</v>
      </c>
      <c r="D21" s="201" t="s">
        <v>254</v>
      </c>
      <c r="E21" s="201" t="s">
        <v>255</v>
      </c>
      <c r="F21" s="201" t="s">
        <v>256</v>
      </c>
      <c r="G21" s="201" t="s">
        <v>257</v>
      </c>
      <c r="H21" s="202" t="s">
        <v>258</v>
      </c>
      <c r="I21" s="153"/>
      <c r="J21" s="198" t="s">
        <v>259</v>
      </c>
      <c r="K21" s="199"/>
      <c r="L21" s="200"/>
      <c r="M21" s="200"/>
    </row>
    <row r="22" spans="1:13" x14ac:dyDescent="0.2">
      <c r="A22" s="197"/>
      <c r="B22" s="197"/>
      <c r="C22" s="197"/>
      <c r="D22" s="197"/>
      <c r="E22" s="197"/>
      <c r="F22" s="197"/>
      <c r="G22" s="197"/>
      <c r="H22" s="200"/>
      <c r="I22" s="153"/>
      <c r="J22" s="203" t="s">
        <v>260</v>
      </c>
      <c r="K22" s="199"/>
      <c r="L22" s="200"/>
      <c r="M22" s="200"/>
    </row>
    <row r="23" spans="1:13" x14ac:dyDescent="0.2">
      <c r="A23" s="201" t="s">
        <v>261</v>
      </c>
      <c r="B23" s="201" t="s">
        <v>262</v>
      </c>
      <c r="C23" s="201" t="s">
        <v>263</v>
      </c>
      <c r="D23" s="201" t="s">
        <v>264</v>
      </c>
      <c r="E23" s="201" t="s">
        <v>265</v>
      </c>
      <c r="F23" s="201" t="s">
        <v>266</v>
      </c>
      <c r="G23" s="201" t="s">
        <v>267</v>
      </c>
      <c r="H23" s="204" t="s">
        <v>268</v>
      </c>
      <c r="I23" s="153"/>
      <c r="J23" s="203" t="s">
        <v>269</v>
      </c>
      <c r="K23" s="199"/>
      <c r="L23" s="200"/>
      <c r="M23" s="200"/>
    </row>
    <row r="24" spans="1:13" x14ac:dyDescent="0.2">
      <c r="A24" s="200"/>
      <c r="B24" s="200"/>
      <c r="C24" s="200"/>
      <c r="D24" s="200"/>
      <c r="E24" s="200"/>
      <c r="F24" s="200"/>
      <c r="G24" s="200"/>
      <c r="H24" s="205">
        <f>SUM(A20:H20,A22:H22,A24:G24)</f>
        <v>0</v>
      </c>
      <c r="I24" s="153"/>
      <c r="J24" s="206" t="s">
        <v>270</v>
      </c>
      <c r="K24" s="207"/>
      <c r="L24" s="208"/>
      <c r="M24" s="209"/>
    </row>
    <row r="25" spans="1:13" x14ac:dyDescent="0.2">
      <c r="A25" s="153"/>
      <c r="B25" s="153"/>
      <c r="C25" s="153"/>
      <c r="D25" s="153"/>
      <c r="E25" s="153"/>
      <c r="F25" s="153"/>
      <c r="G25" s="153"/>
      <c r="H25" s="210"/>
      <c r="I25" s="153"/>
      <c r="J25" s="211" t="s">
        <v>271</v>
      </c>
      <c r="K25" s="212"/>
      <c r="L25" s="208"/>
      <c r="M25" s="213"/>
    </row>
    <row r="26" spans="1:13" ht="25.15" customHeight="1" x14ac:dyDescent="0.2">
      <c r="A26" s="153"/>
      <c r="B26" s="153"/>
      <c r="C26" s="153"/>
      <c r="D26" s="153"/>
      <c r="E26" s="153"/>
      <c r="F26" s="153"/>
      <c r="G26" s="153"/>
      <c r="H26" s="210"/>
      <c r="I26" s="153"/>
      <c r="J26" s="750" t="s">
        <v>272</v>
      </c>
      <c r="K26" s="751"/>
      <c r="L26" s="208"/>
      <c r="M26" s="214"/>
    </row>
    <row r="27" spans="1:13" x14ac:dyDescent="0.2">
      <c r="A27" s="164"/>
      <c r="B27" s="164"/>
      <c r="C27" s="164"/>
      <c r="D27" s="164"/>
      <c r="E27" s="164"/>
      <c r="F27" s="164"/>
      <c r="G27" s="165" t="s">
        <v>273</v>
      </c>
      <c r="H27" s="164"/>
      <c r="I27" s="164"/>
      <c r="J27" s="164"/>
      <c r="K27" s="164"/>
      <c r="L27" s="164"/>
      <c r="M27" s="164"/>
    </row>
    <row r="28" spans="1:13" ht="12.75" customHeight="1" x14ac:dyDescent="0.2">
      <c r="A28" s="153"/>
      <c r="B28" s="153"/>
      <c r="C28" s="153"/>
      <c r="D28" s="153"/>
      <c r="E28" s="153"/>
      <c r="F28" s="153"/>
      <c r="G28" s="153"/>
      <c r="H28" s="153"/>
      <c r="I28" s="153"/>
      <c r="J28" s="153"/>
      <c r="K28" s="153"/>
      <c r="L28" s="151"/>
      <c r="M28" s="215" t="s">
        <v>274</v>
      </c>
    </row>
    <row r="29" spans="1:13" x14ac:dyDescent="0.2">
      <c r="A29" s="156" t="s">
        <v>275</v>
      </c>
      <c r="B29" s="150"/>
      <c r="C29" s="150"/>
      <c r="D29" s="150"/>
      <c r="E29" s="172">
        <v>0</v>
      </c>
      <c r="F29" s="173" t="s">
        <v>230</v>
      </c>
      <c r="G29" s="151" t="s">
        <v>227</v>
      </c>
      <c r="H29" s="160"/>
      <c r="I29" s="153" t="s">
        <v>1</v>
      </c>
      <c r="J29" s="150" t="s">
        <v>228</v>
      </c>
      <c r="K29" s="150"/>
      <c r="L29" s="174"/>
      <c r="M29" s="216" t="str">
        <f>IF(E9&gt;1,(E9-E29)/E9,"")</f>
        <v/>
      </c>
    </row>
    <row r="30" spans="1:13" x14ac:dyDescent="0.2">
      <c r="A30" s="153"/>
      <c r="B30" s="153"/>
      <c r="C30" s="153"/>
      <c r="D30" s="153"/>
      <c r="E30" s="182"/>
      <c r="F30" s="151"/>
      <c r="G30" s="153"/>
      <c r="H30" s="182"/>
      <c r="I30" s="153"/>
      <c r="J30" s="153"/>
      <c r="K30" s="153"/>
      <c r="L30" s="151"/>
      <c r="M30" s="217"/>
    </row>
    <row r="31" spans="1:13" x14ac:dyDescent="0.2">
      <c r="A31" s="156" t="s">
        <v>276</v>
      </c>
      <c r="B31" s="150"/>
      <c r="C31" s="150"/>
      <c r="D31" s="150"/>
      <c r="E31" s="172">
        <v>0</v>
      </c>
      <c r="F31" s="173" t="s">
        <v>230</v>
      </c>
      <c r="G31" s="151" t="s">
        <v>227</v>
      </c>
      <c r="H31" s="160"/>
      <c r="I31" s="153" t="s">
        <v>1</v>
      </c>
      <c r="J31" s="150" t="s">
        <v>231</v>
      </c>
      <c r="K31" s="150"/>
      <c r="L31" s="174"/>
      <c r="M31" s="216" t="str">
        <f>IF(E11&gt;1,(E11-E31)/E11,"")</f>
        <v/>
      </c>
    </row>
    <row r="32" spans="1:13" x14ac:dyDescent="0.2">
      <c r="A32" s="153"/>
      <c r="B32" s="153"/>
      <c r="C32" s="153"/>
      <c r="D32" s="153"/>
      <c r="E32" s="182"/>
      <c r="F32" s="151"/>
      <c r="G32" s="153"/>
      <c r="H32" s="182"/>
      <c r="I32" s="153"/>
      <c r="J32" s="153"/>
      <c r="K32" s="153"/>
      <c r="L32" s="151"/>
      <c r="M32" s="217"/>
    </row>
    <row r="33" spans="1:13" x14ac:dyDescent="0.2">
      <c r="A33" s="156" t="s">
        <v>277</v>
      </c>
      <c r="B33" s="150"/>
      <c r="C33" s="150"/>
      <c r="D33" s="150"/>
      <c r="E33" s="172">
        <v>0</v>
      </c>
      <c r="F33" s="173" t="s">
        <v>230</v>
      </c>
      <c r="G33" s="151" t="s">
        <v>227</v>
      </c>
      <c r="H33" s="160"/>
      <c r="I33" s="153" t="s">
        <v>1</v>
      </c>
      <c r="J33" s="150" t="s">
        <v>231</v>
      </c>
      <c r="K33" s="150"/>
      <c r="L33" s="174"/>
      <c r="M33" s="216" t="str">
        <f>IF(E13&gt;1,(E13-E33)/E13,"")</f>
        <v/>
      </c>
    </row>
    <row r="34" spans="1:13" x14ac:dyDescent="0.2">
      <c r="A34" s="153"/>
      <c r="B34" s="153"/>
      <c r="C34" s="153"/>
      <c r="D34" s="153"/>
      <c r="E34" s="153"/>
      <c r="F34" s="153"/>
      <c r="G34" s="153"/>
      <c r="H34" s="153"/>
      <c r="I34" s="153"/>
      <c r="J34" s="153"/>
      <c r="K34" s="153"/>
      <c r="L34" s="153"/>
      <c r="M34" s="153"/>
    </row>
    <row r="35" spans="1:13" x14ac:dyDescent="0.2">
      <c r="A35" s="184" t="s">
        <v>278</v>
      </c>
      <c r="B35" s="185"/>
      <c r="C35" s="185"/>
      <c r="D35" s="185"/>
      <c r="E35" s="185"/>
      <c r="F35" s="185"/>
      <c r="G35" s="150" t="s">
        <v>234</v>
      </c>
      <c r="H35" s="186"/>
      <c r="I35" s="187"/>
      <c r="J35" s="150" t="s">
        <v>235</v>
      </c>
      <c r="K35" s="186"/>
      <c r="L35" s="187"/>
      <c r="M35" s="158"/>
    </row>
    <row r="36" spans="1:13" x14ac:dyDescent="0.2">
      <c r="A36" s="190"/>
      <c r="B36" s="190"/>
      <c r="C36" s="190"/>
      <c r="D36" s="190"/>
      <c r="E36" s="190"/>
      <c r="F36" s="190"/>
      <c r="G36" s="190"/>
      <c r="H36" s="190"/>
      <c r="I36" s="190"/>
      <c r="J36" s="190"/>
      <c r="K36" s="190"/>
      <c r="L36" s="190"/>
      <c r="M36" s="190"/>
    </row>
    <row r="37" spans="1:13" x14ac:dyDescent="0.2">
      <c r="A37" s="158" t="s">
        <v>279</v>
      </c>
      <c r="B37" s="189"/>
      <c r="C37" s="189"/>
      <c r="D37" s="189"/>
      <c r="E37" s="189"/>
      <c r="F37" s="189"/>
      <c r="G37" s="189"/>
      <c r="H37" s="189"/>
      <c r="I37" s="189"/>
      <c r="J37" s="158" t="s">
        <v>280</v>
      </c>
      <c r="K37" s="189"/>
      <c r="L37" s="189"/>
      <c r="M37" s="192"/>
    </row>
    <row r="38" spans="1:13" ht="25.5" x14ac:dyDescent="0.2">
      <c r="A38" s="194" t="str">
        <f>A19</f>
        <v>Return</v>
      </c>
      <c r="B38" s="194" t="str">
        <f t="shared" ref="B38:H38" si="0">B19</f>
        <v>Reg 1</v>
      </c>
      <c r="C38" s="194" t="str">
        <f t="shared" si="0"/>
        <v>Reg 2</v>
      </c>
      <c r="D38" s="194" t="str">
        <f t="shared" si="0"/>
        <v>Reg 3</v>
      </c>
      <c r="E38" s="194" t="str">
        <f t="shared" si="0"/>
        <v>Reg 4</v>
      </c>
      <c r="F38" s="194" t="str">
        <f t="shared" si="0"/>
        <v>Reg 5</v>
      </c>
      <c r="G38" s="194" t="str">
        <f t="shared" si="0"/>
        <v>Reg 6</v>
      </c>
      <c r="H38" s="194" t="str">
        <f t="shared" si="0"/>
        <v>Reg 7</v>
      </c>
      <c r="I38" s="153"/>
      <c r="J38" s="195"/>
      <c r="K38" s="218" t="s">
        <v>247</v>
      </c>
      <c r="L38" s="218" t="s">
        <v>248</v>
      </c>
      <c r="M38" s="219" t="s">
        <v>249</v>
      </c>
    </row>
    <row r="39" spans="1:13" x14ac:dyDescent="0.2">
      <c r="A39" s="197"/>
      <c r="B39" s="197"/>
      <c r="C39" s="197"/>
      <c r="D39" s="197"/>
      <c r="E39" s="197"/>
      <c r="F39" s="197"/>
      <c r="G39" s="197"/>
      <c r="H39" s="197"/>
      <c r="I39" s="153"/>
      <c r="J39" s="201" t="str">
        <f>J20</f>
        <v>Kitchen</v>
      </c>
      <c r="K39" s="199"/>
      <c r="L39" s="200"/>
      <c r="M39" s="200"/>
    </row>
    <row r="40" spans="1:13" x14ac:dyDescent="0.2">
      <c r="A40" s="194" t="str">
        <f>A21</f>
        <v>Reg 8</v>
      </c>
      <c r="B40" s="194" t="str">
        <f t="shared" ref="B40:H40" si="1">B21</f>
        <v>Reg 9</v>
      </c>
      <c r="C40" s="194" t="str">
        <f t="shared" si="1"/>
        <v>Reg 10</v>
      </c>
      <c r="D40" s="194" t="str">
        <f t="shared" si="1"/>
        <v>Reg 11</v>
      </c>
      <c r="E40" s="194" t="str">
        <f t="shared" si="1"/>
        <v>Reg 12</v>
      </c>
      <c r="F40" s="194" t="str">
        <f t="shared" si="1"/>
        <v>Reg 13</v>
      </c>
      <c r="G40" s="194" t="str">
        <f t="shared" si="1"/>
        <v>Reg 14</v>
      </c>
      <c r="H40" s="194" t="str">
        <f t="shared" si="1"/>
        <v>Reg15</v>
      </c>
      <c r="I40" s="153"/>
      <c r="J40" s="201" t="str">
        <f>J21</f>
        <v>Bath1</v>
      </c>
      <c r="K40" s="199"/>
      <c r="L40" s="200"/>
      <c r="M40" s="200"/>
    </row>
    <row r="41" spans="1:13" x14ac:dyDescent="0.2">
      <c r="A41" s="197"/>
      <c r="B41" s="197"/>
      <c r="C41" s="197"/>
      <c r="D41" s="197"/>
      <c r="E41" s="197"/>
      <c r="F41" s="197"/>
      <c r="G41" s="197"/>
      <c r="H41" s="200"/>
      <c r="I41" s="153"/>
      <c r="J41" s="220" t="str">
        <f>J22</f>
        <v>Bath2</v>
      </c>
      <c r="K41" s="199"/>
      <c r="L41" s="200"/>
      <c r="M41" s="200"/>
    </row>
    <row r="42" spans="1:13" x14ac:dyDescent="0.2">
      <c r="A42" s="194" t="str">
        <f>A23</f>
        <v>Reg 16</v>
      </c>
      <c r="B42" s="194" t="str">
        <f t="shared" ref="B42:G42" si="2">B23</f>
        <v>Reg 17</v>
      </c>
      <c r="C42" s="194" t="str">
        <f t="shared" si="2"/>
        <v>Reg 18</v>
      </c>
      <c r="D42" s="194" t="str">
        <f t="shared" si="2"/>
        <v>Reg 19</v>
      </c>
      <c r="E42" s="194" t="str">
        <f t="shared" si="2"/>
        <v>Reg 20</v>
      </c>
      <c r="F42" s="194" t="str">
        <f t="shared" si="2"/>
        <v>Reg 21</v>
      </c>
      <c r="G42" s="194" t="str">
        <f t="shared" si="2"/>
        <v>Reg 22</v>
      </c>
      <c r="H42" s="204" t="s">
        <v>268</v>
      </c>
      <c r="I42" s="153"/>
      <c r="J42" s="220" t="str">
        <f>J23</f>
        <v>Utility</v>
      </c>
      <c r="K42" s="199"/>
      <c r="L42" s="200"/>
      <c r="M42" s="200"/>
    </row>
    <row r="43" spans="1:13" x14ac:dyDescent="0.2">
      <c r="A43" s="200"/>
      <c r="B43" s="200"/>
      <c r="C43" s="200"/>
      <c r="D43" s="200"/>
      <c r="E43" s="200"/>
      <c r="F43" s="200"/>
      <c r="G43" s="200"/>
      <c r="H43" s="221">
        <f>SUM(A39:H39,A41:H41,A43:G43)</f>
        <v>0</v>
      </c>
      <c r="I43" s="153"/>
      <c r="J43" s="220" t="s">
        <v>281</v>
      </c>
      <c r="K43" s="199"/>
      <c r="L43" s="200"/>
      <c r="M43" s="200"/>
    </row>
    <row r="44" spans="1:13" x14ac:dyDescent="0.2">
      <c r="A44" s="752" t="s">
        <v>282</v>
      </c>
      <c r="B44" s="753"/>
      <c r="C44" s="753"/>
      <c r="D44" s="753"/>
      <c r="E44" s="754"/>
      <c r="F44" s="222" t="str">
        <f>IF(A39&gt;0.1,(H24-H43)/H24,"")</f>
        <v/>
      </c>
      <c r="G44" s="178"/>
      <c r="H44" s="210"/>
      <c r="I44" s="223"/>
      <c r="J44" s="223"/>
      <c r="K44" s="223"/>
      <c r="L44" s="223"/>
      <c r="M44" s="223"/>
    </row>
    <row r="45" spans="1:13" x14ac:dyDescent="0.2">
      <c r="A45" s="224"/>
      <c r="B45" s="224"/>
      <c r="C45" s="224"/>
      <c r="D45" s="224"/>
      <c r="E45" s="224"/>
      <c r="F45" s="225"/>
      <c r="G45" s="178"/>
      <c r="H45" s="210"/>
      <c r="I45" s="223"/>
      <c r="J45" s="223"/>
      <c r="K45" s="223"/>
      <c r="L45" s="223"/>
      <c r="M45" s="223"/>
    </row>
    <row r="46" spans="1:13" x14ac:dyDescent="0.2">
      <c r="A46" s="150" t="s">
        <v>283</v>
      </c>
      <c r="B46" s="150"/>
      <c r="C46" s="150"/>
      <c r="D46" s="150"/>
      <c r="E46" s="150"/>
      <c r="F46" s="150"/>
      <c r="G46" s="150"/>
      <c r="H46" s="150"/>
      <c r="I46" s="743" t="str">
        <f>IF((E29&gt;M9),"NOT Met",IF((E29&lt;M9),"Met Target",""))</f>
        <v>Met Target</v>
      </c>
      <c r="J46" s="744"/>
      <c r="K46" s="150"/>
      <c r="L46" s="153"/>
      <c r="M46" s="210"/>
    </row>
    <row r="47" spans="1:13" x14ac:dyDescent="0.2">
      <c r="A47" s="226" t="s">
        <v>284</v>
      </c>
      <c r="B47" s="227"/>
      <c r="C47" s="227"/>
      <c r="D47" s="227"/>
      <c r="E47" s="227"/>
      <c r="F47" s="227"/>
      <c r="G47" s="227"/>
      <c r="H47" s="227"/>
      <c r="I47" s="227"/>
      <c r="J47" s="227"/>
      <c r="K47" s="227"/>
      <c r="L47" s="227"/>
      <c r="M47" s="227"/>
    </row>
    <row r="48" spans="1:13" x14ac:dyDescent="0.2">
      <c r="A48" s="150" t="s">
        <v>285</v>
      </c>
      <c r="B48" s="150"/>
      <c r="C48" s="150"/>
      <c r="D48" s="150"/>
      <c r="E48" s="150"/>
      <c r="F48" s="150"/>
      <c r="G48" s="150"/>
      <c r="H48" s="150"/>
      <c r="I48" s="743" t="str">
        <f>IF((E31&gt;M11),"NOT Met",IF((E31&lt;M11),"Met Target",""))</f>
        <v>Met Target</v>
      </c>
      <c r="J48" s="744"/>
      <c r="K48" s="150"/>
      <c r="L48" s="150"/>
      <c r="M48" s="210"/>
    </row>
    <row r="49" spans="1:13" x14ac:dyDescent="0.2">
      <c r="A49" s="228" t="s">
        <v>286</v>
      </c>
      <c r="B49" s="228"/>
      <c r="C49" s="228"/>
      <c r="D49" s="228"/>
      <c r="E49" s="228"/>
      <c r="F49" s="228"/>
      <c r="G49" s="228"/>
      <c r="H49" s="228"/>
      <c r="I49" s="743" t="str">
        <f>IF((E33&gt;M13),"NOT Met",IF((E33&lt;M13),"Met Target",""))</f>
        <v>Met Target</v>
      </c>
      <c r="J49" s="744"/>
      <c r="K49" s="228"/>
      <c r="L49" s="228"/>
      <c r="M49" s="210"/>
    </row>
    <row r="50" spans="1:13" x14ac:dyDescent="0.2">
      <c r="A50" s="226" t="s">
        <v>287</v>
      </c>
      <c r="B50" s="227"/>
      <c r="C50" s="227"/>
      <c r="D50" s="227"/>
      <c r="E50" s="227"/>
      <c r="F50" s="227"/>
      <c r="G50" s="227"/>
      <c r="H50" s="227"/>
      <c r="I50" s="227"/>
      <c r="J50" s="227"/>
      <c r="K50" s="227"/>
      <c r="L50" s="227"/>
      <c r="M50" s="227"/>
    </row>
    <row r="51" spans="1:13" x14ac:dyDescent="0.2">
      <c r="A51" s="228" t="s">
        <v>288</v>
      </c>
      <c r="B51" s="153"/>
      <c r="C51" s="153"/>
      <c r="D51" s="153"/>
      <c r="E51" s="153"/>
      <c r="F51" s="153"/>
      <c r="G51" s="153"/>
      <c r="H51" s="153"/>
      <c r="I51" s="153"/>
      <c r="J51" s="153"/>
      <c r="K51" s="153"/>
      <c r="L51" s="153"/>
      <c r="M51" s="153"/>
    </row>
    <row r="52" spans="1:13" x14ac:dyDescent="0.2">
      <c r="A52" s="153"/>
      <c r="B52" s="153" t="s">
        <v>289</v>
      </c>
      <c r="C52" s="153"/>
      <c r="D52" s="153"/>
      <c r="E52" s="178"/>
      <c r="F52" s="153"/>
      <c r="G52" s="153"/>
      <c r="H52" s="153"/>
      <c r="I52" s="745"/>
      <c r="J52" s="746"/>
      <c r="K52" s="153"/>
      <c r="L52" s="153"/>
      <c r="M52" s="153"/>
    </row>
    <row r="53" spans="1:13" x14ac:dyDescent="0.2">
      <c r="A53" s="156" t="s">
        <v>290</v>
      </c>
      <c r="B53" s="156"/>
      <c r="C53" s="156"/>
      <c r="D53" s="156"/>
      <c r="E53" s="156"/>
      <c r="F53" s="156"/>
      <c r="G53" s="156"/>
      <c r="H53" s="156"/>
      <c r="I53" s="156"/>
      <c r="J53" s="156"/>
      <c r="K53" s="156"/>
      <c r="L53" s="156"/>
      <c r="M53" s="156"/>
    </row>
    <row r="54" spans="1:13" x14ac:dyDescent="0.2">
      <c r="A54" s="229"/>
      <c r="B54" s="229"/>
      <c r="C54" s="210"/>
      <c r="D54" s="210"/>
      <c r="E54" s="153"/>
      <c r="F54" s="153"/>
      <c r="G54" s="153"/>
      <c r="H54" s="153"/>
      <c r="I54" s="153"/>
      <c r="J54" s="153"/>
      <c r="K54" s="153"/>
      <c r="L54" s="153"/>
      <c r="M54" s="153"/>
    </row>
    <row r="55" spans="1:13" x14ac:dyDescent="0.2">
      <c r="A55" s="230"/>
      <c r="B55" s="230"/>
      <c r="C55" s="230"/>
      <c r="D55" s="230"/>
      <c r="E55" s="230"/>
      <c r="F55" s="230"/>
      <c r="G55" s="230"/>
      <c r="H55" s="230"/>
      <c r="I55" s="230"/>
      <c r="J55" s="231"/>
      <c r="K55" s="231"/>
      <c r="L55" s="747"/>
      <c r="M55" s="747"/>
    </row>
    <row r="56" spans="1:13" x14ac:dyDescent="0.2">
      <c r="A56" s="232" t="s">
        <v>291</v>
      </c>
      <c r="B56" s="153"/>
      <c r="C56" s="232"/>
      <c r="D56" s="232"/>
      <c r="E56" s="232"/>
      <c r="F56" s="232"/>
      <c r="G56" s="232"/>
      <c r="H56" s="232"/>
      <c r="I56" s="232"/>
      <c r="J56" s="232"/>
      <c r="K56" s="232"/>
      <c r="L56" s="232" t="s">
        <v>292</v>
      </c>
      <c r="M56" s="232"/>
    </row>
    <row r="57" spans="1:13" x14ac:dyDescent="0.2">
      <c r="A57" s="178"/>
      <c r="B57" s="178"/>
      <c r="C57" s="178"/>
      <c r="D57" s="178"/>
      <c r="E57" s="178"/>
      <c r="F57" s="178"/>
      <c r="G57" s="178"/>
      <c r="H57" s="178"/>
      <c r="I57" s="178"/>
      <c r="J57" s="178"/>
      <c r="K57" s="178"/>
      <c r="L57" s="178"/>
      <c r="M57" s="178"/>
    </row>
    <row r="58" spans="1:13" x14ac:dyDescent="0.2">
      <c r="A58" s="178"/>
      <c r="B58" s="178"/>
      <c r="C58" s="178"/>
      <c r="D58" s="178"/>
      <c r="E58" s="178"/>
      <c r="F58" s="178"/>
      <c r="G58" s="178"/>
      <c r="H58" s="178"/>
      <c r="I58" s="178"/>
      <c r="J58" s="178"/>
      <c r="K58" s="178"/>
      <c r="L58" s="178"/>
      <c r="M58" s="178"/>
    </row>
    <row r="59" spans="1:13" x14ac:dyDescent="0.2">
      <c r="A59" s="178"/>
      <c r="B59" s="178"/>
      <c r="C59" s="178"/>
      <c r="D59" s="178"/>
      <c r="E59" s="178"/>
      <c r="F59" s="178"/>
      <c r="G59" s="178"/>
      <c r="H59" s="178"/>
      <c r="I59" s="178"/>
      <c r="J59" s="178"/>
      <c r="K59" s="178"/>
      <c r="L59" s="178"/>
      <c r="M59" s="178"/>
    </row>
    <row r="60" spans="1:13" x14ac:dyDescent="0.2">
      <c r="A60" s="178"/>
      <c r="B60" s="178"/>
      <c r="C60" s="178"/>
      <c r="D60" s="178"/>
      <c r="E60" s="178"/>
      <c r="F60" s="178"/>
      <c r="G60" s="178"/>
      <c r="H60" s="178"/>
      <c r="I60" s="178"/>
      <c r="J60" s="178"/>
      <c r="K60" s="178"/>
      <c r="L60" s="178"/>
      <c r="M60" s="178"/>
    </row>
    <row r="61" spans="1:13" x14ac:dyDescent="0.2">
      <c r="A61" s="178"/>
      <c r="B61" s="178"/>
      <c r="C61" s="178"/>
      <c r="D61" s="178"/>
      <c r="E61" s="178"/>
      <c r="F61" s="178"/>
      <c r="G61" s="178"/>
      <c r="H61" s="178"/>
      <c r="I61" s="178"/>
      <c r="J61" s="178"/>
      <c r="K61" s="178"/>
      <c r="L61" s="178"/>
      <c r="M61" s="178"/>
    </row>
    <row r="62" spans="1:13" x14ac:dyDescent="0.2">
      <c r="A62" s="178"/>
      <c r="B62" s="178"/>
      <c r="C62" s="178"/>
      <c r="D62" s="178"/>
      <c r="E62" s="178"/>
      <c r="F62" s="178"/>
      <c r="G62" s="178"/>
      <c r="H62" s="178"/>
      <c r="I62" s="178"/>
      <c r="J62" s="178"/>
      <c r="K62" s="178"/>
      <c r="L62" s="178"/>
      <c r="M62" s="178"/>
    </row>
    <row r="63" spans="1:13" x14ac:dyDescent="0.2">
      <c r="A63" s="178"/>
      <c r="B63" s="178"/>
      <c r="C63" s="178"/>
      <c r="D63" s="178"/>
      <c r="E63" s="178"/>
      <c r="F63" s="178"/>
      <c r="G63" s="178"/>
      <c r="H63" s="178"/>
      <c r="I63" s="178"/>
      <c r="J63" s="178"/>
      <c r="K63" s="178"/>
      <c r="L63" s="178"/>
      <c r="M63" s="178"/>
    </row>
    <row r="64" spans="1:13" x14ac:dyDescent="0.2">
      <c r="A64" s="178"/>
      <c r="B64" s="178"/>
      <c r="C64" s="178"/>
      <c r="D64" s="178"/>
      <c r="E64" s="178"/>
      <c r="F64" s="178"/>
      <c r="G64" s="178"/>
      <c r="H64" s="178"/>
      <c r="I64" s="178"/>
      <c r="J64" s="178"/>
      <c r="K64" s="178"/>
      <c r="L64" s="178"/>
      <c r="M64" s="178"/>
    </row>
    <row r="65" spans="1:13" x14ac:dyDescent="0.2">
      <c r="A65" s="178"/>
      <c r="B65" s="178"/>
      <c r="C65" s="178"/>
      <c r="D65" s="178"/>
      <c r="E65" s="178"/>
      <c r="F65" s="178"/>
      <c r="G65" s="178"/>
      <c r="H65" s="178"/>
      <c r="I65" s="178"/>
      <c r="J65" s="178"/>
      <c r="K65" s="178"/>
      <c r="L65" s="178"/>
      <c r="M65" s="178"/>
    </row>
    <row r="66" spans="1:13" x14ac:dyDescent="0.2">
      <c r="A66" s="178"/>
      <c r="B66" s="178"/>
      <c r="C66" s="178"/>
      <c r="D66" s="178"/>
      <c r="E66" s="178"/>
      <c r="F66" s="178"/>
      <c r="G66" s="178"/>
      <c r="H66" s="178"/>
      <c r="I66" s="178"/>
      <c r="J66" s="178"/>
      <c r="K66" s="178"/>
      <c r="L66" s="178"/>
      <c r="M66" s="178"/>
    </row>
    <row r="67" spans="1:13" x14ac:dyDescent="0.2">
      <c r="A67" s="178"/>
      <c r="B67" s="178"/>
      <c r="C67" s="178"/>
      <c r="D67" s="178"/>
      <c r="E67" s="178"/>
      <c r="F67" s="178"/>
      <c r="G67" s="178"/>
      <c r="H67" s="178"/>
      <c r="I67" s="178"/>
      <c r="J67" s="178"/>
      <c r="K67" s="178"/>
      <c r="L67" s="178"/>
      <c r="M67" s="178"/>
    </row>
    <row r="68" spans="1:13" x14ac:dyDescent="0.2">
      <c r="A68" s="178"/>
      <c r="B68" s="178"/>
      <c r="C68" s="178"/>
      <c r="D68" s="178"/>
      <c r="E68" s="178"/>
      <c r="F68" s="178"/>
      <c r="G68" s="178"/>
      <c r="H68" s="178"/>
      <c r="I68" s="178"/>
      <c r="J68" s="178"/>
      <c r="K68" s="178"/>
      <c r="L68" s="178"/>
      <c r="M68" s="178"/>
    </row>
    <row r="69" spans="1:13" x14ac:dyDescent="0.2">
      <c r="A69" s="178"/>
      <c r="B69" s="178"/>
      <c r="C69" s="178"/>
      <c r="D69" s="178"/>
      <c r="E69" s="178"/>
      <c r="F69" s="178"/>
      <c r="G69" s="178"/>
      <c r="H69" s="178"/>
      <c r="I69" s="178"/>
      <c r="J69" s="178"/>
      <c r="K69" s="178"/>
      <c r="L69" s="178"/>
      <c r="M69" s="178"/>
    </row>
    <row r="70" spans="1:13" x14ac:dyDescent="0.2">
      <c r="A70" s="178"/>
      <c r="B70" s="178"/>
      <c r="C70" s="178"/>
      <c r="D70" s="178"/>
      <c r="E70" s="178"/>
      <c r="F70" s="178"/>
      <c r="G70" s="178"/>
      <c r="H70" s="178"/>
      <c r="I70" s="178"/>
      <c r="J70" s="178"/>
      <c r="K70" s="178"/>
      <c r="L70" s="178"/>
      <c r="M70" s="178"/>
    </row>
    <row r="71" spans="1:13" x14ac:dyDescent="0.2">
      <c r="A71" s="178"/>
      <c r="B71" s="178"/>
      <c r="C71" s="178"/>
      <c r="D71" s="178"/>
      <c r="E71" s="178"/>
      <c r="F71" s="178"/>
      <c r="G71" s="178"/>
      <c r="H71" s="178"/>
      <c r="I71" s="178"/>
      <c r="J71" s="178"/>
      <c r="K71" s="178"/>
      <c r="L71" s="178"/>
      <c r="M71" s="178"/>
    </row>
    <row r="72" spans="1:13" x14ac:dyDescent="0.2">
      <c r="A72" s="178"/>
      <c r="B72" s="178"/>
      <c r="C72" s="178"/>
      <c r="D72" s="178"/>
      <c r="E72" s="178"/>
      <c r="F72" s="178"/>
      <c r="G72" s="178"/>
      <c r="H72" s="178"/>
      <c r="I72" s="178"/>
      <c r="J72" s="178"/>
      <c r="K72" s="178"/>
      <c r="L72" s="178"/>
      <c r="M72" s="178"/>
    </row>
    <row r="73" spans="1:13" x14ac:dyDescent="0.2">
      <c r="A73" s="178"/>
      <c r="B73" s="178"/>
      <c r="C73" s="178"/>
      <c r="D73" s="178"/>
      <c r="E73" s="178"/>
      <c r="F73" s="178"/>
      <c r="G73" s="178"/>
      <c r="H73" s="178"/>
      <c r="I73" s="178"/>
      <c r="J73" s="178"/>
      <c r="K73" s="178"/>
      <c r="L73" s="178"/>
      <c r="M73" s="178"/>
    </row>
    <row r="74" spans="1:13" x14ac:dyDescent="0.2">
      <c r="A74" s="178"/>
      <c r="B74" s="178"/>
      <c r="C74" s="178"/>
      <c r="D74" s="178"/>
      <c r="E74" s="178"/>
      <c r="F74" s="178"/>
      <c r="G74" s="178"/>
      <c r="H74" s="178"/>
      <c r="I74" s="178"/>
      <c r="J74" s="178"/>
      <c r="K74" s="178"/>
      <c r="L74" s="178"/>
      <c r="M74" s="178"/>
    </row>
    <row r="75" spans="1:13" x14ac:dyDescent="0.2">
      <c r="A75" s="178"/>
      <c r="B75" s="178"/>
      <c r="C75" s="178"/>
      <c r="D75" s="178"/>
      <c r="E75" s="178"/>
      <c r="F75" s="178"/>
      <c r="G75" s="178"/>
      <c r="H75" s="178"/>
      <c r="I75" s="178"/>
      <c r="J75" s="178"/>
      <c r="K75" s="178"/>
      <c r="L75" s="178"/>
      <c r="M75" s="178"/>
    </row>
    <row r="76" spans="1:13" x14ac:dyDescent="0.2">
      <c r="A76" s="178"/>
      <c r="B76" s="178"/>
      <c r="C76" s="178"/>
      <c r="D76" s="178"/>
      <c r="E76" s="178"/>
      <c r="F76" s="178"/>
      <c r="G76" s="178"/>
      <c r="H76" s="178"/>
      <c r="I76" s="178"/>
      <c r="J76" s="178"/>
      <c r="K76" s="178"/>
      <c r="L76" s="178"/>
      <c r="M76" s="178"/>
    </row>
    <row r="77" spans="1:13" x14ac:dyDescent="0.2">
      <c r="A77" s="178"/>
      <c r="B77" s="178"/>
      <c r="C77" s="178"/>
      <c r="D77" s="178"/>
      <c r="E77" s="178"/>
      <c r="F77" s="178"/>
      <c r="G77" s="178"/>
      <c r="H77" s="178"/>
      <c r="I77" s="178"/>
      <c r="J77" s="178"/>
      <c r="K77" s="178"/>
      <c r="L77" s="178"/>
      <c r="M77" s="178"/>
    </row>
    <row r="78" spans="1:13" x14ac:dyDescent="0.2">
      <c r="A78" s="178"/>
      <c r="B78" s="178"/>
      <c r="C78" s="178"/>
      <c r="D78" s="178"/>
      <c r="E78" s="178"/>
      <c r="F78" s="178"/>
      <c r="G78" s="178"/>
      <c r="H78" s="178"/>
      <c r="I78" s="178"/>
      <c r="J78" s="178"/>
      <c r="K78" s="178"/>
      <c r="L78" s="178"/>
      <c r="M78" s="178"/>
    </row>
    <row r="79" spans="1:13" x14ac:dyDescent="0.2">
      <c r="A79" s="178"/>
      <c r="B79" s="178"/>
      <c r="C79" s="178"/>
      <c r="D79" s="178"/>
      <c r="E79" s="178"/>
      <c r="F79" s="178"/>
      <c r="G79" s="178"/>
      <c r="H79" s="178"/>
      <c r="I79" s="178"/>
      <c r="J79" s="178"/>
      <c r="K79" s="178"/>
      <c r="L79" s="178"/>
      <c r="M79" s="178"/>
    </row>
    <row r="80" spans="1:13" x14ac:dyDescent="0.2">
      <c r="A80" s="178"/>
      <c r="B80" s="178"/>
      <c r="C80" s="178"/>
      <c r="D80" s="178"/>
      <c r="E80" s="178"/>
      <c r="F80" s="178"/>
      <c r="G80" s="178"/>
      <c r="H80" s="178"/>
      <c r="I80" s="178"/>
      <c r="J80" s="178"/>
      <c r="K80" s="178"/>
      <c r="L80" s="178"/>
      <c r="M80" s="178"/>
    </row>
  </sheetData>
  <sheetProtection algorithmName="SHA-512" hashValue="f1A7pzT53Vz22CDE07JCablRdF98yXb2iydpUC9rM+79a3g7pR0nlWz0ZZnhM/+2voJhwCnUtVxI6BYVM13M/A==" saltValue="isX3umDIbyBy6VD/1Od4zw==" spinCount="100000" sheet="1" selectLockedCells="1"/>
  <mergeCells count="9">
    <mergeCell ref="I49:J49"/>
    <mergeCell ref="I52:J52"/>
    <mergeCell ref="L55:M55"/>
    <mergeCell ref="C4:H4"/>
    <mergeCell ref="J4:M4"/>
    <mergeCell ref="J26:K26"/>
    <mergeCell ref="A44:E44"/>
    <mergeCell ref="I46:J46"/>
    <mergeCell ref="I48:J48"/>
  </mergeCells>
  <dataValidations count="23">
    <dataValidation allowBlank="1" showInputMessage="1" showErrorMessage="1" promptTitle="Total Dwelling Height" prompt="Vertical distance between the lowest and highest above-grade points within the dwelling pressure boundary." sqref="L26" xr:uid="{00000000-0002-0000-0100-000000000000}"/>
    <dataValidation allowBlank="1" showInputMessage="1" showErrorMessage="1" promptTitle="Client Name" prompt="Input the name of client" sqref="C4" xr:uid="{00000000-0002-0000-0100-000001000000}"/>
    <dataValidation type="decimal" allowBlank="1" showInputMessage="1" showErrorMessage="1" promptTitle="Ceiling Height" prompt="Input the average ceiling height for the unit." sqref="H6" xr:uid="{00000000-0002-0000-0100-000002000000}">
      <formula1>0</formula1>
      <formula2>25</formula2>
    </dataValidation>
    <dataValidation type="whole" allowBlank="1" showInputMessage="1" showErrorMessage="1" promptTitle="Initial blower door reading" prompt="Input the blower door reading from the initial assessment." sqref="E9 E29" xr:uid="{00000000-0002-0000-0100-000003000000}">
      <formula1>0</formula1>
      <formula2>20000</formula2>
    </dataValidation>
    <dataValidation type="whole" allowBlank="1" showInputMessage="1" showErrorMessage="1" promptTitle="Total Duct Leakage" prompt="Input the total duct leakage reading from the initial assessment." sqref="E31" xr:uid="{00000000-0002-0000-0100-000004000000}">
      <formula1>0</formula1>
      <formula2>20000</formula2>
    </dataValidation>
    <dataValidation type="whole" allowBlank="1" showInputMessage="1" showErrorMessage="1" promptTitle="Duct Leakage to the Outside" prompt="Input the duct leakage to the outside reading obtained from the initial assessment." sqref="E33" xr:uid="{00000000-0002-0000-0100-000005000000}">
      <formula1>0</formula1>
      <formula2>20000</formula2>
    </dataValidation>
    <dataValidation type="whole" allowBlank="1" showInputMessage="1" showErrorMessage="1" promptTitle="Blower Door Pascal Reading" prompt="Input the pascal reading from the blower door for this test." sqref="H9 H29" xr:uid="{00000000-0002-0000-0100-000006000000}">
      <formula1>0</formula1>
      <formula2>55</formula2>
    </dataValidation>
    <dataValidation type="whole" allowBlank="1" showInputMessage="1" showErrorMessage="1" promptTitle="Duct Blaster Pascal Reading" prompt="Input the pascal reading from the duct blaster for this test." sqref="H11 H33 H31 H13" xr:uid="{00000000-0002-0000-0100-000007000000}">
      <formula1>0</formula1>
      <formula2>26</formula2>
    </dataValidation>
    <dataValidation type="list" allowBlank="1" showInputMessage="1" showErrorMessage="1" promptTitle="Blower Door Ring" prompt="Select the appropriate ring used during this test." sqref="L9 L29" xr:uid="{00000000-0002-0000-0100-000008000000}">
      <formula1>"Open, A, B, C"</formula1>
    </dataValidation>
    <dataValidation type="list" allowBlank="1" showInputMessage="1" showErrorMessage="1" promptTitle="Duct Blaster Ring" prompt="Select the duct blaster ring used for this test." sqref="L11 L13 L31 L33" xr:uid="{00000000-0002-0000-0100-000009000000}">
      <formula1>"Open, 1, 2, 3"</formula1>
    </dataValidation>
    <dataValidation allowBlank="1" showInputMessage="1" showErrorMessage="1" promptTitle="Duct Supply Pressure" prompt="Input the pressure measured in the duct system on the supply side. For this test, with the HVAC unit running, you will have your pressure probe in the supply plenum facing into the air flow." sqref="H15 H35" xr:uid="{00000000-0002-0000-0100-00000A000000}"/>
    <dataValidation allowBlank="1" showInputMessage="1" showErrorMessage="1" promptTitle="Return duct pressure" prompt="Input the pressure measured in the duct system on the return side. For this test, with the HVAC unit running, you will have your pressure probe in the return air space facing into the air flow." sqref="K15 K35" xr:uid="{00000000-0002-0000-0100-00000B000000}"/>
    <dataValidation type="whole" allowBlank="1" showInputMessage="1" showErrorMessage="1" promptTitle="Initial Total Duct Leakage" prompt="Input the total duct leakage reading from the initial assessment." sqref="E11" xr:uid="{00000000-0002-0000-0100-00000C000000}">
      <formula1>0</formula1>
      <formula2>20000</formula2>
    </dataValidation>
    <dataValidation type="whole" allowBlank="1" showInputMessage="1" showErrorMessage="1" promptTitle="Initial Duct Leakage to Outside" prompt="Input the duct leakage to the outside reading obtained from the initial assessment." sqref="E13" xr:uid="{00000000-0002-0000-0100-00000D000000}">
      <formula1>0</formula1>
      <formula2>20000</formula2>
    </dataValidation>
    <dataValidation allowBlank="1" showInputMessage="1" showErrorMessage="1" promptTitle="Return Air PP reading" prompt="With blower door running, record the pressure pan reading for the return air. To obtain this reading, you will need to tape off the majority of the return air grill, leaving an open space big enough for your pressure pan to cover and get your reading." sqref="A20 A39" xr:uid="{00000000-0002-0000-0100-00000E000000}"/>
    <dataValidation allowBlank="1" showInputMessage="1" showErrorMessage="1" promptTitle="Register PP Reading" prompt="With the blower door running, record the pressure pan reading for this register." sqref="B20:H20 A22:G22 B39:H39 A41:G41" xr:uid="{00000000-0002-0000-0100-00000F000000}"/>
    <dataValidation allowBlank="1" showInputMessage="1" showErrorMessage="1" promptTitle="CFM reading" prompt="Enter the cfm reading for this exhaust piece of equipment. Use the fan flow meter to determine the flow." sqref="K20:K23 K39:K43" xr:uid="{00000000-0002-0000-0100-000010000000}"/>
    <dataValidation type="list" allowBlank="1" showInputMessage="1" showErrorMessage="1" promptTitle="Openable window?" prompt="Does the room where this fan exists have an openable window?" sqref="M20:M23 M39:M43" xr:uid="{00000000-0002-0000-0100-000011000000}">
      <formula1>"Yes, No, NA"</formula1>
    </dataValidation>
    <dataValidation type="list" allowBlank="1" showInputMessage="1" showErrorMessage="1" promptTitle="Terminate Outside?" prompt="Operational exhaust fan must be terminated outside at conclusion of WX work. Does this particular fan terminate outside the building envelope?" sqref="L20:L23" xr:uid="{00000000-0002-0000-0100-000012000000}">
      <formula1>"Yes, No, NA"</formula1>
    </dataValidation>
    <dataValidation type="list" allowBlank="1" showInputMessage="1" showErrorMessage="1" promptTitle="Terminate Outside?" prompt="Operational exhaust fan absolutely MUST terminate outside at conclusion of WX work. Does this particular fan terminate outside the building envelope? At the final inspection, this true answer MUST BE YES!" sqref="L39:L43" xr:uid="{00000000-0002-0000-0100-000013000000}">
      <formula1>"Yes, No, NA"</formula1>
    </dataValidation>
    <dataValidation allowBlank="1" showInputMessage="1" showErrorMessage="1" promptTitle="Subrecipient Staff Signature" prompt="By signing this document, you are certifying that all the information above is true and accurate." sqref="A55" xr:uid="{00000000-0002-0000-0100-000014000000}"/>
    <dataValidation allowBlank="1" showInputMessage="1" showErrorMessage="1" promptTitle="Signature Date" prompt="Record the date you signed this document as completed." sqref="L55" xr:uid="{00000000-0002-0000-0100-000015000000}"/>
    <dataValidation type="list" allowBlank="1" showInputMessage="1" showErrorMessage="1" promptTitle="Maximize Effort?" prompt="Select whether or not air and duct sealing efforts were maximized on this house. Typically, available air/duct sealing funds should NOT be left if the sealing targets have not been met. Use ZPDs for more effective air sealing." sqref="I52" xr:uid="{00000000-0002-0000-0100-000016000000}">
      <formula1>"Yes, No"</formula1>
    </dataValidation>
  </dataValidations>
  <pageMargins left="0.7" right="0.7" top="0.75" bottom="0.75" header="0.3" footer="0.3"/>
  <pageSetup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5"/>
  <sheetViews>
    <sheetView topLeftCell="AB1" workbookViewId="0">
      <selection activeCell="AA1" sqref="A1:AA1048576"/>
    </sheetView>
  </sheetViews>
  <sheetFormatPr defaultRowHeight="15" x14ac:dyDescent="0.25"/>
  <cols>
    <col min="1" max="2" width="5" style="235" hidden="1" customWidth="1"/>
    <col min="3" max="3" width="8" style="235" hidden="1" customWidth="1"/>
    <col min="4" max="4" width="9.140625" style="235" hidden="1" customWidth="1"/>
    <col min="5" max="5" width="3.5703125" style="235" hidden="1" customWidth="1"/>
    <col min="6" max="6" width="7.28515625" style="235" hidden="1" customWidth="1"/>
    <col min="7" max="7" width="9" style="235" hidden="1" customWidth="1"/>
    <col min="8" max="10" width="12" style="235" hidden="1" customWidth="1"/>
    <col min="11" max="11" width="11" style="235" hidden="1" customWidth="1"/>
    <col min="12" max="12" width="8.85546875" style="235" hidden="1" customWidth="1"/>
    <col min="13" max="13" width="135.42578125" style="235" hidden="1" customWidth="1"/>
    <col min="14" max="14" width="8.140625" style="235" hidden="1" customWidth="1"/>
    <col min="15" max="15" width="4.85546875" style="235" hidden="1" customWidth="1"/>
    <col min="16" max="16" width="8.140625" style="235" hidden="1" customWidth="1"/>
    <col min="17" max="17" width="4.28515625" style="235" hidden="1" customWidth="1"/>
    <col min="18" max="18" width="2" style="235" hidden="1" customWidth="1"/>
    <col min="19" max="19" width="4" style="235" hidden="1" customWidth="1"/>
    <col min="20" max="20" width="8.140625" style="235" hidden="1" customWidth="1"/>
    <col min="21" max="21" width="6.28515625" style="235" hidden="1" customWidth="1"/>
    <col min="22" max="22" width="2" style="235" hidden="1" customWidth="1"/>
    <col min="23" max="27" width="8.85546875" style="235" hidden="1" customWidth="1"/>
  </cols>
  <sheetData>
    <row r="1" spans="1:28" x14ac:dyDescent="0.25">
      <c r="A1" s="756" t="s">
        <v>296</v>
      </c>
      <c r="B1" s="756"/>
      <c r="C1" s="756"/>
      <c r="F1" s="236">
        <v>1203</v>
      </c>
      <c r="G1" s="236">
        <v>8</v>
      </c>
      <c r="H1" s="236">
        <v>8.5</v>
      </c>
      <c r="I1" s="236">
        <v>9</v>
      </c>
      <c r="J1" s="236">
        <v>9.5</v>
      </c>
      <c r="K1" s="236">
        <v>10</v>
      </c>
      <c r="M1" s="237" t="str">
        <f>IF('Blower Door Duct Blaster Data'!C6&gt;0,'Blower Door Duct Blaster Data'!C6*'Blower Door Duct Blaster Data'!H6,"")</f>
        <v/>
      </c>
      <c r="O1" s="238" t="str">
        <f>IF(AND('Blower Door Duct Blaster Data'!E9&gt;1,'Blower Door Duct Blaster Data'!E9&lt;=1999),9,IF(AND('Blower Door Duct Blaster Data'!E9&gt;=2000,'Blower Door Duct Blaster Data'!E9&lt;=2999),10,IF(AND('Blower Door Duct Blaster Data'!E9&gt;=3000,'Blower Door Duct Blaster Data'!E9&lt;=3999),11,IF(AND('Blower Door Duct Blaster Data'!E9&gt;=4000,'Blower Door Duct Blaster Data'!E9&lt;=4999),12,IF(AND('Blower Door Duct Blaster Data'!C6&gt;1,'Blower Door Duct Blaster Data'!E9&gt;=5000),13,"")))))</f>
        <v/>
      </c>
      <c r="AB1" s="146"/>
    </row>
    <row r="2" spans="1:28" x14ac:dyDescent="0.25">
      <c r="A2" s="235">
        <v>1599</v>
      </c>
      <c r="B2" s="235" t="s">
        <v>297</v>
      </c>
      <c r="F2" s="236" t="s">
        <v>298</v>
      </c>
      <c r="G2" s="236">
        <f>F1*G1</f>
        <v>9624</v>
      </c>
      <c r="H2" s="236">
        <f>F1*H1</f>
        <v>10225.5</v>
      </c>
      <c r="I2" s="236">
        <f>F1*I1</f>
        <v>10827</v>
      </c>
      <c r="J2" s="236">
        <f>F1*J1</f>
        <v>11428.5</v>
      </c>
      <c r="K2" s="236">
        <f>F1*K1</f>
        <v>12030</v>
      </c>
      <c r="M2" s="239"/>
    </row>
    <row r="3" spans="1:28" x14ac:dyDescent="0.25">
      <c r="A3" s="235">
        <v>1600</v>
      </c>
      <c r="B3" s="235">
        <v>0.75</v>
      </c>
      <c r="C3" s="235">
        <f>A3*B3</f>
        <v>1200</v>
      </c>
      <c r="F3" s="236">
        <v>3</v>
      </c>
      <c r="G3" s="240">
        <f>($G$2*F3)/60</f>
        <v>481.2</v>
      </c>
      <c r="H3" s="241">
        <f>($H$2*F3)/60</f>
        <v>511.27499999999998</v>
      </c>
      <c r="I3" s="241">
        <f>(F3*$I$2)/60</f>
        <v>541.35</v>
      </c>
      <c r="J3" s="242">
        <f>(F3*$J$2)/60</f>
        <v>571.42499999999995</v>
      </c>
      <c r="K3" s="242">
        <f>(F3*$K$2)/60</f>
        <v>601.5</v>
      </c>
    </row>
    <row r="4" spans="1:28" x14ac:dyDescent="0.25">
      <c r="A4" s="235">
        <v>2750</v>
      </c>
      <c r="B4" s="235">
        <v>0.75</v>
      </c>
      <c r="C4" s="235">
        <f t="shared" ref="C4:C11" si="0">A4*B4</f>
        <v>2062.5</v>
      </c>
      <c r="F4" s="236">
        <v>4</v>
      </c>
      <c r="G4" s="240">
        <f>($G$2*F4)/60</f>
        <v>641.6</v>
      </c>
      <c r="H4" s="241">
        <f>($H$2*F4)/60</f>
        <v>681.7</v>
      </c>
      <c r="I4" s="241">
        <f>(F4*$I$2)/60</f>
        <v>721.8</v>
      </c>
      <c r="J4" s="242">
        <f>(F4*$J$2)/60</f>
        <v>761.9</v>
      </c>
      <c r="K4" s="242">
        <f>(F4*$K$2)/60</f>
        <v>802</v>
      </c>
    </row>
    <row r="5" spans="1:28" x14ac:dyDescent="0.25">
      <c r="A5" s="235">
        <v>2751</v>
      </c>
      <c r="B5" s="235">
        <v>0.7</v>
      </c>
      <c r="C5" s="235">
        <f t="shared" si="0"/>
        <v>1925.6999999999998</v>
      </c>
      <c r="F5" s="236">
        <v>5</v>
      </c>
      <c r="G5" s="240">
        <f>($G$2*F5)/60</f>
        <v>802</v>
      </c>
      <c r="H5" s="241">
        <f>($H$2*F5)/60</f>
        <v>852.125</v>
      </c>
      <c r="I5" s="241">
        <f>(F5*$I$2)/60</f>
        <v>902.25</v>
      </c>
      <c r="J5" s="242">
        <f>(F5*$J$2)/60</f>
        <v>952.375</v>
      </c>
      <c r="K5" s="242">
        <f>(F5*$K$2)/60</f>
        <v>1002.5</v>
      </c>
    </row>
    <row r="6" spans="1:28" x14ac:dyDescent="0.25">
      <c r="A6" s="235">
        <v>4250</v>
      </c>
      <c r="B6" s="235">
        <v>0.7</v>
      </c>
      <c r="C6" s="235">
        <f t="shared" si="0"/>
        <v>2975</v>
      </c>
      <c r="F6" s="236">
        <v>6</v>
      </c>
      <c r="G6" s="240">
        <f>($G$2*F6)/60</f>
        <v>962.4</v>
      </c>
      <c r="H6" s="241">
        <f>($H$2*F6)/60</f>
        <v>1022.55</v>
      </c>
      <c r="I6" s="241">
        <f>(F6*$I$2)/60</f>
        <v>1082.7</v>
      </c>
      <c r="J6" s="242">
        <f>(F6*$J$2)/60</f>
        <v>1142.8499999999999</v>
      </c>
      <c r="K6" s="242">
        <f>(F6*$K$2)/60</f>
        <v>1203</v>
      </c>
    </row>
    <row r="7" spans="1:28" x14ac:dyDescent="0.25">
      <c r="A7" s="235">
        <v>4251</v>
      </c>
      <c r="B7" s="235">
        <v>0.6</v>
      </c>
      <c r="C7" s="235">
        <f t="shared" si="0"/>
        <v>2550.6</v>
      </c>
      <c r="F7" s="236">
        <v>7</v>
      </c>
      <c r="G7" s="240">
        <f t="shared" ref="G7:G15" si="1">($G$2*F7)/60</f>
        <v>1122.8</v>
      </c>
      <c r="H7" s="241">
        <f t="shared" ref="H7:H15" si="2">($H$2*F7)/60</f>
        <v>1192.9749999999999</v>
      </c>
      <c r="I7" s="241">
        <f t="shared" ref="I7:I15" si="3">(F7*$I$2)/60</f>
        <v>1263.1500000000001</v>
      </c>
      <c r="J7" s="242">
        <f t="shared" ref="J7:J15" si="4">(F7*$J$2)/60</f>
        <v>1333.325</v>
      </c>
      <c r="K7" s="242">
        <f t="shared" ref="K7:K14" si="5">(F7*$K$2)/60</f>
        <v>1403.5</v>
      </c>
      <c r="M7" s="757" t="s">
        <v>299</v>
      </c>
      <c r="N7" s="758"/>
      <c r="O7" s="758"/>
      <c r="P7" s="758"/>
      <c r="Q7" s="758"/>
      <c r="R7" s="758"/>
      <c r="S7" s="758"/>
      <c r="T7" s="758"/>
      <c r="U7" s="758"/>
      <c r="V7" s="759"/>
    </row>
    <row r="8" spans="1:28" x14ac:dyDescent="0.25">
      <c r="A8" s="235">
        <v>5500</v>
      </c>
      <c r="B8" s="235">
        <v>0.6</v>
      </c>
      <c r="C8" s="235">
        <f t="shared" si="0"/>
        <v>3300</v>
      </c>
      <c r="F8" s="236">
        <v>8</v>
      </c>
      <c r="G8" s="240">
        <f t="shared" si="1"/>
        <v>1283.2</v>
      </c>
      <c r="H8" s="241">
        <f t="shared" si="2"/>
        <v>1363.4</v>
      </c>
      <c r="I8" s="241">
        <f t="shared" si="3"/>
        <v>1443.6</v>
      </c>
      <c r="J8" s="242">
        <f t="shared" si="4"/>
        <v>1523.8</v>
      </c>
      <c r="K8" s="242">
        <f t="shared" si="5"/>
        <v>1604</v>
      </c>
      <c r="M8" s="243" t="s">
        <v>300</v>
      </c>
      <c r="N8" s="244" t="e">
        <f>('Blower Door Duct Blaster Data'!M6*'Blower Door Duct Blaster Data'!K6)/60</f>
        <v>#VALUE!</v>
      </c>
      <c r="O8" s="243" t="s">
        <v>301</v>
      </c>
      <c r="P8" s="244" t="e">
        <f>(T8+R8)/2</f>
        <v>#VALUE!</v>
      </c>
      <c r="Q8" s="243" t="s">
        <v>302</v>
      </c>
      <c r="R8" s="244">
        <f>IF('Blower Door Duct Blaster Data'!E9&lt;1500,('Blower Door Duct Blaster Data'!E9*0.9), IF('Blower Door Duct Blaster Data'!E9&lt;2500,('Blower Door Duct Blaster Data'!E9*0.75),IF('Blower Door Duct Blaster Data'!E9&lt;4000,('Blower Door Duct Blaster Data'!E9*0.7),IF('Blower Door Duct Blaster Data'!E9&lt;5000,('Blower Door Duct Blaster Data'!E9*0.6),('Blower Door Duct Blaster Data'!E9*0.5)))))</f>
        <v>0</v>
      </c>
      <c r="S8" s="243" t="s">
        <v>303</v>
      </c>
      <c r="T8" s="235" t="e">
        <f>(0.35*18.5*'Blower Door Duct Blaster Data'!K6)/60</f>
        <v>#VALUE!</v>
      </c>
      <c r="U8" s="245" t="s">
        <v>304</v>
      </c>
      <c r="V8" s="235" t="str">
        <f>IF('Blower Door Duct Blaster Data'!E9&gt;1,ROUND(MIN('BD DB - DO NOT DELETE'!N8:'BD DB - DO NOT DELETE'!P8),0),"")</f>
        <v/>
      </c>
    </row>
    <row r="9" spans="1:28" x14ac:dyDescent="0.25">
      <c r="A9" s="235">
        <v>5501</v>
      </c>
      <c r="B9" s="235">
        <v>0.55000000000000004</v>
      </c>
      <c r="C9" s="235">
        <f t="shared" si="0"/>
        <v>3025.55</v>
      </c>
      <c r="F9" s="236">
        <v>9</v>
      </c>
      <c r="G9" s="246">
        <f t="shared" si="1"/>
        <v>1443.6</v>
      </c>
      <c r="H9" s="247">
        <f t="shared" si="2"/>
        <v>1533.825</v>
      </c>
      <c r="I9" s="247">
        <f t="shared" si="3"/>
        <v>1624.05</v>
      </c>
      <c r="J9" s="248">
        <f t="shared" si="4"/>
        <v>1714.2750000000001</v>
      </c>
      <c r="K9" s="248">
        <f t="shared" si="5"/>
        <v>1804.5</v>
      </c>
      <c r="V9" s="235">
        <f>'Blower Door Duct Blaster Data'!C6*1</f>
        <v>0</v>
      </c>
    </row>
    <row r="10" spans="1:28" x14ac:dyDescent="0.25">
      <c r="A10" s="235">
        <v>7500</v>
      </c>
      <c r="B10" s="235">
        <v>0.55000000000000004</v>
      </c>
      <c r="C10" s="235">
        <f t="shared" si="0"/>
        <v>4125</v>
      </c>
      <c r="F10" s="236">
        <v>10</v>
      </c>
      <c r="G10" s="246">
        <f t="shared" si="1"/>
        <v>1604</v>
      </c>
      <c r="H10" s="247">
        <f t="shared" si="2"/>
        <v>1704.25</v>
      </c>
      <c r="I10" s="247">
        <f t="shared" si="3"/>
        <v>1804.5</v>
      </c>
      <c r="J10" s="248">
        <f t="shared" si="4"/>
        <v>1904.75</v>
      </c>
      <c r="K10" s="248">
        <f t="shared" si="5"/>
        <v>2005</v>
      </c>
      <c r="V10" s="249" t="str">
        <f>IF(AND('Blower Door Duct Blaster Data'!C6&gt;0,V8=V9),V8,IF(AND('Blower Door Duct Blaster Data'!C6&gt;0,'BD DB - DO NOT DELETE'!V8&lt;'BD DB - DO NOT DELETE'!V9),'BD DB - DO NOT DELETE'!V8,IF(AND('Blower Door Duct Blaster Data'!C6&gt;0,'BD DB - DO NOT DELETE'!V8&gt;'BD DB - DO NOT DELETE'!V9),'BD DB - DO NOT DELETE'!V9,"")))</f>
        <v/>
      </c>
    </row>
    <row r="11" spans="1:28" x14ac:dyDescent="0.25">
      <c r="A11" s="235">
        <v>7501</v>
      </c>
      <c r="B11" s="235">
        <v>0.5</v>
      </c>
      <c r="C11" s="235">
        <f t="shared" si="0"/>
        <v>3750.5</v>
      </c>
      <c r="F11" s="236">
        <v>11</v>
      </c>
      <c r="G11" s="246">
        <f t="shared" si="1"/>
        <v>1764.4</v>
      </c>
      <c r="H11" s="247">
        <f t="shared" si="2"/>
        <v>1874.675</v>
      </c>
      <c r="I11" s="247">
        <f t="shared" si="3"/>
        <v>1984.95</v>
      </c>
      <c r="J11" s="248">
        <f t="shared" si="4"/>
        <v>2095.2249999999999</v>
      </c>
      <c r="K11" s="248">
        <f t="shared" si="5"/>
        <v>2205.5</v>
      </c>
    </row>
    <row r="12" spans="1:28" x14ac:dyDescent="0.25">
      <c r="F12" s="236">
        <v>12</v>
      </c>
      <c r="G12" s="246">
        <f t="shared" si="1"/>
        <v>1924.8</v>
      </c>
      <c r="H12" s="247">
        <f t="shared" si="2"/>
        <v>2045.1</v>
      </c>
      <c r="I12" s="247">
        <f t="shared" si="3"/>
        <v>2165.4</v>
      </c>
      <c r="J12" s="248">
        <f t="shared" si="4"/>
        <v>2285.6999999999998</v>
      </c>
      <c r="K12" s="248">
        <f t="shared" si="5"/>
        <v>2406</v>
      </c>
    </row>
    <row r="13" spans="1:28" x14ac:dyDescent="0.25">
      <c r="A13" s="756" t="s">
        <v>305</v>
      </c>
      <c r="B13" s="756"/>
      <c r="C13" s="756"/>
      <c r="F13" s="236">
        <v>13</v>
      </c>
      <c r="G13" s="246">
        <f t="shared" si="1"/>
        <v>2085.1999999999998</v>
      </c>
      <c r="H13" s="247">
        <f t="shared" si="2"/>
        <v>2215.5250000000001</v>
      </c>
      <c r="I13" s="247">
        <f t="shared" si="3"/>
        <v>2345.85</v>
      </c>
      <c r="J13" s="248">
        <f t="shared" si="4"/>
        <v>2476.1750000000002</v>
      </c>
      <c r="K13" s="248">
        <f t="shared" si="5"/>
        <v>2606.5</v>
      </c>
    </row>
    <row r="14" spans="1:28" x14ac:dyDescent="0.25">
      <c r="A14" s="235">
        <v>1500</v>
      </c>
      <c r="B14" s="235">
        <v>0.9</v>
      </c>
      <c r="C14" s="235">
        <f t="shared" ref="C14:C21" si="6">A14*B14</f>
        <v>1350</v>
      </c>
      <c r="F14" s="236">
        <v>14</v>
      </c>
      <c r="G14" s="246">
        <f t="shared" si="1"/>
        <v>2245.6</v>
      </c>
      <c r="H14" s="247">
        <f t="shared" si="2"/>
        <v>2385.9499999999998</v>
      </c>
      <c r="I14" s="247">
        <f t="shared" si="3"/>
        <v>2526.3000000000002</v>
      </c>
      <c r="J14" s="248">
        <f t="shared" si="4"/>
        <v>2666.65</v>
      </c>
      <c r="K14" s="248">
        <f t="shared" si="5"/>
        <v>2807</v>
      </c>
      <c r="M14" s="235" t="s">
        <v>306</v>
      </c>
    </row>
    <row r="15" spans="1:28" x14ac:dyDescent="0.25">
      <c r="A15" s="235">
        <v>1501</v>
      </c>
      <c r="B15" s="235">
        <v>0.75</v>
      </c>
      <c r="C15" s="235">
        <f t="shared" si="6"/>
        <v>1125.75</v>
      </c>
      <c r="F15" s="250">
        <v>15</v>
      </c>
      <c r="G15" s="251">
        <f t="shared" si="1"/>
        <v>2406</v>
      </c>
      <c r="H15" s="252">
        <f t="shared" si="2"/>
        <v>2556.375</v>
      </c>
      <c r="I15" s="252">
        <f t="shared" si="3"/>
        <v>2706.75</v>
      </c>
      <c r="J15" s="253">
        <f t="shared" si="4"/>
        <v>2857.125</v>
      </c>
      <c r="K15" s="253">
        <f>(F15*$K$2)/60</f>
        <v>3007.5</v>
      </c>
      <c r="M15" s="235" t="s">
        <v>307</v>
      </c>
    </row>
    <row r="16" spans="1:28" x14ac:dyDescent="0.25">
      <c r="A16" s="235">
        <v>2500</v>
      </c>
      <c r="B16" s="235">
        <v>0.75</v>
      </c>
      <c r="C16" s="235">
        <f t="shared" si="6"/>
        <v>1875</v>
      </c>
      <c r="E16" s="760" t="s">
        <v>296</v>
      </c>
      <c r="F16" s="761"/>
      <c r="G16" s="761"/>
      <c r="H16" s="761"/>
      <c r="I16" s="761"/>
      <c r="J16" s="761"/>
      <c r="K16" s="762"/>
      <c r="M16" s="235" t="s">
        <v>308</v>
      </c>
    </row>
    <row r="17" spans="1:13" ht="15" customHeight="1" x14ac:dyDescent="0.25">
      <c r="A17" s="235">
        <v>2501</v>
      </c>
      <c r="B17" s="235">
        <v>0.7</v>
      </c>
      <c r="C17" s="235">
        <f t="shared" si="6"/>
        <v>1750.6999999999998</v>
      </c>
      <c r="E17" s="254"/>
      <c r="F17" s="255" t="s">
        <v>303</v>
      </c>
      <c r="G17" s="256">
        <f>(0.35*18.5*G2)/60</f>
        <v>1038.5899999999999</v>
      </c>
      <c r="H17" s="256">
        <f t="shared" ref="H17:K17" si="7">(0.35*18.5*H2)/60</f>
        <v>1103.5018750000002</v>
      </c>
      <c r="I17" s="256">
        <f t="shared" si="7"/>
        <v>1168.4137499999999</v>
      </c>
      <c r="J17" s="256">
        <f t="shared" si="7"/>
        <v>1233.3256249999999</v>
      </c>
      <c r="K17" s="256">
        <f t="shared" si="7"/>
        <v>1298.2375</v>
      </c>
      <c r="M17" s="235" t="s">
        <v>309</v>
      </c>
    </row>
    <row r="18" spans="1:13" ht="15" customHeight="1" x14ac:dyDescent="0.25">
      <c r="A18" s="235">
        <v>4000</v>
      </c>
      <c r="B18" s="235">
        <v>0.7</v>
      </c>
      <c r="C18" s="235">
        <f t="shared" si="6"/>
        <v>2800</v>
      </c>
      <c r="E18" s="763" t="s">
        <v>310</v>
      </c>
      <c r="F18" s="257">
        <v>1500</v>
      </c>
      <c r="G18" s="258">
        <f>(1500+$G$17)/2</f>
        <v>1269.2950000000001</v>
      </c>
      <c r="H18" s="258">
        <f>(1500+$H$17)/2</f>
        <v>1301.7509375</v>
      </c>
      <c r="I18" s="258">
        <f>(1500+$I$17)/2</f>
        <v>1334.2068749999999</v>
      </c>
      <c r="J18" s="258">
        <f>(1500+$J$17)/2</f>
        <v>1366.6628125</v>
      </c>
      <c r="K18" s="258">
        <f>(1500+$K$17)/2</f>
        <v>1399.1187500000001</v>
      </c>
      <c r="M18" s="235" t="s">
        <v>311</v>
      </c>
    </row>
    <row r="19" spans="1:13" ht="15" customHeight="1" x14ac:dyDescent="0.25">
      <c r="A19" s="235">
        <v>4001</v>
      </c>
      <c r="B19" s="235">
        <v>0.6</v>
      </c>
      <c r="C19" s="235">
        <f t="shared" si="6"/>
        <v>2400.6</v>
      </c>
      <c r="E19" s="764"/>
      <c r="F19" s="257">
        <v>2500</v>
      </c>
      <c r="G19" s="258">
        <f>(1875+$G$17)/2</f>
        <v>1456.7950000000001</v>
      </c>
      <c r="H19" s="258">
        <f>(1875+$H$17)/2</f>
        <v>1489.2509375</v>
      </c>
      <c r="I19" s="258">
        <f>(1875+$I$17)/2</f>
        <v>1521.7068749999999</v>
      </c>
      <c r="J19" s="258">
        <f>(1875+$J$17)/2</f>
        <v>1554.1628125</v>
      </c>
      <c r="K19" s="258">
        <f>(1875+$K$17)/2</f>
        <v>1586.6187500000001</v>
      </c>
      <c r="M19" s="235" t="s">
        <v>312</v>
      </c>
    </row>
    <row r="20" spans="1:13" x14ac:dyDescent="0.25">
      <c r="A20" s="235">
        <v>5000</v>
      </c>
      <c r="B20" s="235">
        <v>0.6</v>
      </c>
      <c r="C20" s="235">
        <f t="shared" si="6"/>
        <v>3000</v>
      </c>
      <c r="E20" s="764"/>
      <c r="F20" s="257">
        <v>3774</v>
      </c>
      <c r="G20" s="258">
        <f>(2641.8+$G$17)/2</f>
        <v>1840.1950000000002</v>
      </c>
      <c r="H20" s="258">
        <f>(2641.8+$H$17)/2</f>
        <v>1872.6509375000001</v>
      </c>
      <c r="I20" s="258">
        <f>(2641.8+$I$17)/2</f>
        <v>1905.1068749999999</v>
      </c>
      <c r="J20" s="258">
        <f>(2641.8+$J$17)/2</f>
        <v>1937.5628125000001</v>
      </c>
      <c r="K20" s="258">
        <f>(2641.8+$K$17)/2</f>
        <v>1970.0187500000002</v>
      </c>
    </row>
    <row r="21" spans="1:13" x14ac:dyDescent="0.25">
      <c r="A21" s="235">
        <v>7501</v>
      </c>
      <c r="B21" s="235">
        <v>0.5</v>
      </c>
      <c r="C21" s="235">
        <f t="shared" si="6"/>
        <v>3750.5</v>
      </c>
      <c r="E21" s="764"/>
      <c r="F21" s="257">
        <v>4500</v>
      </c>
      <c r="G21" s="258">
        <f>(2700+$G$17)/2</f>
        <v>1869.2950000000001</v>
      </c>
      <c r="H21" s="258">
        <f>(2700+$H$17)/2</f>
        <v>1901.7509375</v>
      </c>
      <c r="I21" s="258">
        <f>(2700+$I$17)/2</f>
        <v>1934.2068749999999</v>
      </c>
      <c r="J21" s="258">
        <f>(2700+$J$17)/2</f>
        <v>1966.6628125</v>
      </c>
      <c r="K21" s="258">
        <f>(2700+$K$17)/2</f>
        <v>1999.1187500000001</v>
      </c>
    </row>
    <row r="22" spans="1:13" x14ac:dyDescent="0.25">
      <c r="E22" s="764"/>
      <c r="F22" s="257">
        <v>5500</v>
      </c>
      <c r="G22" s="258">
        <f>(3300+$G$17)/2</f>
        <v>2169.2950000000001</v>
      </c>
      <c r="H22" s="258">
        <f>(3300+$H$17)/2</f>
        <v>2201.7509375</v>
      </c>
      <c r="I22" s="258">
        <f>(3300+$I$17)/2</f>
        <v>2234.2068749999999</v>
      </c>
      <c r="J22" s="258">
        <f>(3300+$J$17)/2</f>
        <v>2266.6628124999997</v>
      </c>
      <c r="K22" s="258">
        <f>(3300+$K$17)/2</f>
        <v>2299.1187500000001</v>
      </c>
    </row>
    <row r="23" spans="1:13" x14ac:dyDescent="0.25">
      <c r="E23" s="764"/>
      <c r="F23" s="257">
        <v>6500</v>
      </c>
      <c r="G23" s="258">
        <f>(3575+$G$17)/2</f>
        <v>2306.7950000000001</v>
      </c>
      <c r="H23" s="258">
        <f>(3575+$H$17)/2</f>
        <v>2339.2509375</v>
      </c>
      <c r="I23" s="258">
        <f>(3575+$I$17)/2</f>
        <v>2371.7068749999999</v>
      </c>
      <c r="J23" s="258">
        <f>(3575+$J$17)/2</f>
        <v>2404.1628124999997</v>
      </c>
      <c r="K23" s="258">
        <f>(3575+$K$17)/2</f>
        <v>2436.6187500000001</v>
      </c>
    </row>
    <row r="24" spans="1:13" x14ac:dyDescent="0.25">
      <c r="E24" s="765"/>
      <c r="F24" s="257">
        <v>7501</v>
      </c>
      <c r="G24" s="258">
        <f>(3750.5+$G$17)/2</f>
        <v>2394.5450000000001</v>
      </c>
      <c r="H24" s="258">
        <f>(3750.5+$H$17)/2</f>
        <v>2427.0009375</v>
      </c>
      <c r="I24" s="258">
        <f>(3750.5+$I$17)/2</f>
        <v>2459.4568749999999</v>
      </c>
      <c r="J24" s="258">
        <f>(3750.5+$J$17)/2</f>
        <v>2491.9128124999997</v>
      </c>
      <c r="K24" s="258">
        <f>(3750.5+$K$17)/2</f>
        <v>2524.3687500000001</v>
      </c>
    </row>
    <row r="26" spans="1:13" x14ac:dyDescent="0.25">
      <c r="E26" s="760" t="s">
        <v>305</v>
      </c>
      <c r="F26" s="761"/>
      <c r="G26" s="761"/>
      <c r="H26" s="761"/>
      <c r="I26" s="761"/>
      <c r="J26" s="761"/>
      <c r="K26" s="762"/>
    </row>
    <row r="27" spans="1:13" x14ac:dyDescent="0.25">
      <c r="E27" s="254"/>
      <c r="F27" s="255" t="s">
        <v>303</v>
      </c>
      <c r="G27" s="256">
        <f>(0.35*18.5*G2)/60</f>
        <v>1038.5899999999999</v>
      </c>
      <c r="H27" s="256">
        <f>(0.35*18.5*H2)/60</f>
        <v>1103.5018750000002</v>
      </c>
      <c r="I27" s="256">
        <f>(0.35*18.5*I2)/60</f>
        <v>1168.4137499999999</v>
      </c>
      <c r="J27" s="256">
        <f>(0.35*18.5*J2)/60</f>
        <v>1233.3256249999999</v>
      </c>
      <c r="K27" s="256">
        <f>(0.35*18.5*K2)/60</f>
        <v>1298.2375</v>
      </c>
    </row>
    <row r="28" spans="1:13" x14ac:dyDescent="0.25">
      <c r="E28" s="755" t="s">
        <v>310</v>
      </c>
      <c r="F28" s="257">
        <v>1500</v>
      </c>
      <c r="G28" s="258">
        <f>(1350+$G$17)/2</f>
        <v>1194.2950000000001</v>
      </c>
      <c r="H28" s="258">
        <f>(1350+$H$17)/2</f>
        <v>1226.7509375</v>
      </c>
      <c r="I28" s="258">
        <f>(1350+$I$17)/2</f>
        <v>1259.2068749999999</v>
      </c>
      <c r="J28" s="258">
        <f>(1350+$J$17)/2</f>
        <v>1291.6628125</v>
      </c>
      <c r="K28" s="258">
        <f>(1350+$K$17)/2</f>
        <v>1324.1187500000001</v>
      </c>
    </row>
    <row r="29" spans="1:13" ht="15" customHeight="1" x14ac:dyDescent="0.25">
      <c r="E29" s="755"/>
      <c r="F29" s="257">
        <v>2500</v>
      </c>
      <c r="G29" s="258">
        <f>(1875+$G$17)/2</f>
        <v>1456.7950000000001</v>
      </c>
      <c r="H29" s="258">
        <f>(1875+$H$17)/2</f>
        <v>1489.2509375</v>
      </c>
      <c r="I29" s="258">
        <f>(1875+$I$17)/2</f>
        <v>1521.7068749999999</v>
      </c>
      <c r="J29" s="258">
        <f>(1875+$J$17)/2</f>
        <v>1554.1628125</v>
      </c>
      <c r="K29" s="258">
        <f>(1875+$K$17)/2</f>
        <v>1586.6187500000001</v>
      </c>
    </row>
    <row r="30" spans="1:13" x14ac:dyDescent="0.25">
      <c r="E30" s="755"/>
      <c r="F30" s="257">
        <v>3774</v>
      </c>
      <c r="G30" s="258">
        <f>(2641.8+$G$17)/2</f>
        <v>1840.1950000000002</v>
      </c>
      <c r="H30" s="258">
        <f>(2641.8+$H$17)/2</f>
        <v>1872.6509375000001</v>
      </c>
      <c r="I30" s="258">
        <f>(2641.8+$I$17)/2</f>
        <v>1905.1068749999999</v>
      </c>
      <c r="J30" s="258">
        <f>(2641.8+$J$17)/2</f>
        <v>1937.5628125000001</v>
      </c>
      <c r="K30" s="258">
        <f>(2641.8+$K$17)/2</f>
        <v>1970.0187500000002</v>
      </c>
    </row>
    <row r="31" spans="1:13" x14ac:dyDescent="0.25">
      <c r="E31" s="755"/>
      <c r="F31" s="257">
        <v>4500</v>
      </c>
      <c r="G31" s="258">
        <f>(2700+$G$17)/2</f>
        <v>1869.2950000000001</v>
      </c>
      <c r="H31" s="258">
        <f>(2700+$H$17)/2</f>
        <v>1901.7509375</v>
      </c>
      <c r="I31" s="258">
        <f>(2700+$I$17)/2</f>
        <v>1934.2068749999999</v>
      </c>
      <c r="J31" s="258">
        <f>(2700+$J$17)/2</f>
        <v>1966.6628125</v>
      </c>
      <c r="K31" s="258">
        <f>(2700+$K$17)/2</f>
        <v>1999.1187500000001</v>
      </c>
    </row>
    <row r="32" spans="1:13" x14ac:dyDescent="0.25">
      <c r="E32" s="755"/>
      <c r="F32" s="257">
        <v>5500</v>
      </c>
      <c r="G32" s="258">
        <f>(2750+$G$17)/2</f>
        <v>1894.2950000000001</v>
      </c>
      <c r="H32" s="258">
        <f>(2750+$H$17)/2</f>
        <v>1926.7509375</v>
      </c>
      <c r="I32" s="258">
        <f>(2750+$I$17)/2</f>
        <v>1959.2068749999999</v>
      </c>
      <c r="J32" s="258">
        <f>(2750+$J$17)/2</f>
        <v>1991.6628125</v>
      </c>
      <c r="K32" s="258">
        <f>(2750+$K$17)/2</f>
        <v>2024.1187500000001</v>
      </c>
    </row>
    <row r="33" spans="5:11" x14ac:dyDescent="0.25">
      <c r="E33" s="755"/>
      <c r="F33" s="257">
        <v>6500</v>
      </c>
      <c r="G33" s="258">
        <f>(3250+$G$17)/2</f>
        <v>2144.2950000000001</v>
      </c>
      <c r="H33" s="258">
        <f>(3250+$H$17)/2</f>
        <v>2176.7509375</v>
      </c>
      <c r="I33" s="258">
        <f>(3250+$I$17)/2</f>
        <v>2209.2068749999999</v>
      </c>
      <c r="J33" s="258">
        <f>(3250+$J$17)/2</f>
        <v>2241.6628124999997</v>
      </c>
      <c r="K33" s="258">
        <f>(3250+$K$17)/2</f>
        <v>2274.1187500000001</v>
      </c>
    </row>
    <row r="34" spans="5:11" x14ac:dyDescent="0.25">
      <c r="E34" s="755"/>
      <c r="F34" s="257">
        <v>7501</v>
      </c>
      <c r="G34" s="258">
        <f>(3750.5+$G$17)/2</f>
        <v>2394.5450000000001</v>
      </c>
      <c r="H34" s="258">
        <f>(3750.5+$H$17)/2</f>
        <v>2427.0009375</v>
      </c>
      <c r="I34" s="258">
        <f>(3750.5+$I$17)/2</f>
        <v>2459.4568749999999</v>
      </c>
      <c r="J34" s="258">
        <f>(3750.5+$J$17)/2</f>
        <v>2491.9128124999997</v>
      </c>
      <c r="K34" s="258">
        <f>(3750.5+$K$17)/2</f>
        <v>2524.3687500000001</v>
      </c>
    </row>
    <row r="35" spans="5:11" x14ac:dyDescent="0.25">
      <c r="E35" s="259"/>
    </row>
  </sheetData>
  <sheetProtection algorithmName="SHA-512" hashValue="gFnLfZmBSCwxMFvTO0QLXy2aTLsDqu3gWp0yKHDhVs9Qyb5LOMV0BU++vh3GM2XjWLzJFNtzmtcd0YvbR7Putg==" saltValue="tWFiKiOuMByWGGUeSNofnA==" spinCount="100000" sheet="1" objects="1" scenarios="1"/>
  <mergeCells count="7">
    <mergeCell ref="E28:E34"/>
    <mergeCell ref="A1:C1"/>
    <mergeCell ref="M7:V7"/>
    <mergeCell ref="A13:C13"/>
    <mergeCell ref="E16:K16"/>
    <mergeCell ref="E18:E24"/>
    <mergeCell ref="E26:K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53"/>
  <sheetViews>
    <sheetView showGridLines="0" zoomScale="90" zoomScaleNormal="90" workbookViewId="0">
      <selection activeCell="D35" sqref="D35"/>
    </sheetView>
  </sheetViews>
  <sheetFormatPr defaultRowHeight="15" x14ac:dyDescent="0.25"/>
  <cols>
    <col min="2" max="2" width="12.140625" bestFit="1" customWidth="1"/>
    <col min="6" max="6" width="10.7109375" customWidth="1"/>
    <col min="7" max="7" width="29.85546875" customWidth="1"/>
    <col min="8" max="9" width="10.7109375" customWidth="1"/>
  </cols>
  <sheetData>
    <row r="1" spans="1:10" x14ac:dyDescent="0.25">
      <c r="A1" s="772"/>
      <c r="B1" s="772"/>
      <c r="C1" s="772"/>
      <c r="D1" s="772"/>
      <c r="E1" s="772"/>
      <c r="F1" s="772"/>
      <c r="G1" s="772"/>
      <c r="H1" s="772"/>
      <c r="I1" s="772"/>
      <c r="J1" s="772"/>
    </row>
    <row r="2" spans="1:10" x14ac:dyDescent="0.25">
      <c r="A2" s="772"/>
      <c r="B2" s="778"/>
      <c r="C2" s="567" t="s">
        <v>123</v>
      </c>
      <c r="D2" s="805"/>
      <c r="E2" s="805"/>
      <c r="F2" s="805"/>
      <c r="G2" s="566"/>
      <c r="H2" s="565" t="s">
        <v>148</v>
      </c>
      <c r="I2" s="555"/>
      <c r="J2" s="770"/>
    </row>
    <row r="3" spans="1:10" x14ac:dyDescent="0.25">
      <c r="A3" s="772"/>
      <c r="B3" s="778"/>
      <c r="C3" s="564" t="s">
        <v>4</v>
      </c>
      <c r="D3" s="806"/>
      <c r="E3" s="806"/>
      <c r="F3" s="806"/>
      <c r="G3" s="563"/>
      <c r="H3" s="562" t="s">
        <v>147</v>
      </c>
      <c r="I3" s="555"/>
      <c r="J3" s="770"/>
    </row>
    <row r="4" spans="1:10" ht="2.1" customHeight="1" x14ac:dyDescent="0.25">
      <c r="A4" s="772"/>
      <c r="B4" s="778"/>
      <c r="C4" s="812"/>
      <c r="D4" s="813"/>
      <c r="E4" s="813"/>
      <c r="F4" s="813"/>
      <c r="G4" s="813"/>
      <c r="H4" s="813"/>
      <c r="I4" s="814"/>
      <c r="J4" s="770"/>
    </row>
    <row r="5" spans="1:10" ht="2.1" customHeight="1" x14ac:dyDescent="0.25">
      <c r="A5" s="772"/>
      <c r="B5" s="778"/>
      <c r="C5" s="815"/>
      <c r="D5" s="816"/>
      <c r="E5" s="816"/>
      <c r="F5" s="816"/>
      <c r="G5" s="816"/>
      <c r="H5" s="816"/>
      <c r="I5" s="817"/>
      <c r="J5" s="770"/>
    </row>
    <row r="6" spans="1:10" x14ac:dyDescent="0.25">
      <c r="A6" s="772"/>
      <c r="B6" s="778"/>
      <c r="C6" s="809" t="s">
        <v>891</v>
      </c>
      <c r="D6" s="810"/>
      <c r="E6" s="810"/>
      <c r="F6" s="810"/>
      <c r="G6" s="810"/>
      <c r="H6" s="810"/>
      <c r="I6" s="811"/>
      <c r="J6" s="770"/>
    </row>
    <row r="7" spans="1:10" ht="30" customHeight="1" x14ac:dyDescent="0.25">
      <c r="A7" s="772"/>
      <c r="B7" s="779"/>
      <c r="C7" s="559" t="s">
        <v>144</v>
      </c>
      <c r="D7" s="559" t="s">
        <v>143</v>
      </c>
      <c r="E7" s="559" t="s">
        <v>142</v>
      </c>
      <c r="F7" s="559" t="s">
        <v>141</v>
      </c>
      <c r="G7" s="558" t="s">
        <v>140</v>
      </c>
      <c r="H7" s="561" t="s">
        <v>139</v>
      </c>
      <c r="I7" s="558" t="s">
        <v>138</v>
      </c>
      <c r="J7" s="771"/>
    </row>
    <row r="8" spans="1:10" x14ac:dyDescent="0.25">
      <c r="A8" s="772"/>
      <c r="B8" s="557"/>
      <c r="C8" s="560"/>
      <c r="D8" s="560"/>
      <c r="E8" s="555"/>
      <c r="F8" s="554">
        <f t="shared" ref="F8:F17" si="0">((C8*D8)/144)*E8</f>
        <v>0</v>
      </c>
      <c r="G8" s="553"/>
      <c r="H8" s="552" t="str">
        <f t="shared" ref="H8:H17" si="1">IF(G8="1/4 inch Mesh NO Louvers","0.25","0.56")</f>
        <v>0.56</v>
      </c>
      <c r="I8" s="551">
        <f t="shared" ref="I8:I17" si="2">F8*(1-H8)</f>
        <v>0</v>
      </c>
      <c r="J8" s="556" t="s">
        <v>882</v>
      </c>
    </row>
    <row r="9" spans="1:10" x14ac:dyDescent="0.25">
      <c r="A9" s="772"/>
      <c r="B9" s="557"/>
      <c r="C9" s="560"/>
      <c r="D9" s="560"/>
      <c r="E9" s="555"/>
      <c r="F9" s="554">
        <f t="shared" si="0"/>
        <v>0</v>
      </c>
      <c r="G9" s="553"/>
      <c r="H9" s="552" t="str">
        <f t="shared" si="1"/>
        <v>0.56</v>
      </c>
      <c r="I9" s="551">
        <f t="shared" si="2"/>
        <v>0</v>
      </c>
      <c r="J9" s="556" t="s">
        <v>882</v>
      </c>
    </row>
    <row r="10" spans="1:10" x14ac:dyDescent="0.25">
      <c r="A10" s="772"/>
      <c r="B10" s="557"/>
      <c r="C10" s="560"/>
      <c r="D10" s="560"/>
      <c r="E10" s="555"/>
      <c r="F10" s="554">
        <f t="shared" si="0"/>
        <v>0</v>
      </c>
      <c r="G10" s="553"/>
      <c r="H10" s="552" t="str">
        <f t="shared" si="1"/>
        <v>0.56</v>
      </c>
      <c r="I10" s="551">
        <f t="shared" si="2"/>
        <v>0</v>
      </c>
      <c r="J10" s="556" t="s">
        <v>882</v>
      </c>
    </row>
    <row r="11" spans="1:10" x14ac:dyDescent="0.25">
      <c r="A11" s="772"/>
      <c r="B11" s="557"/>
      <c r="C11" s="560"/>
      <c r="D11" s="560"/>
      <c r="E11" s="555"/>
      <c r="F11" s="554">
        <f t="shared" si="0"/>
        <v>0</v>
      </c>
      <c r="G11" s="553"/>
      <c r="H11" s="552" t="str">
        <f t="shared" si="1"/>
        <v>0.56</v>
      </c>
      <c r="I11" s="551">
        <f t="shared" si="2"/>
        <v>0</v>
      </c>
      <c r="J11" s="556" t="s">
        <v>882</v>
      </c>
    </row>
    <row r="12" spans="1:10" x14ac:dyDescent="0.25">
      <c r="A12" s="772"/>
      <c r="B12" s="557"/>
      <c r="C12" s="560"/>
      <c r="D12" s="560"/>
      <c r="E12" s="555"/>
      <c r="F12" s="554">
        <f t="shared" si="0"/>
        <v>0</v>
      </c>
      <c r="G12" s="553"/>
      <c r="H12" s="552" t="str">
        <f t="shared" si="1"/>
        <v>0.56</v>
      </c>
      <c r="I12" s="551">
        <f t="shared" si="2"/>
        <v>0</v>
      </c>
      <c r="J12" s="556" t="s">
        <v>882</v>
      </c>
    </row>
    <row r="13" spans="1:10" x14ac:dyDescent="0.25">
      <c r="A13" s="772"/>
      <c r="B13" s="557"/>
      <c r="C13" s="560"/>
      <c r="D13" s="560"/>
      <c r="E13" s="555"/>
      <c r="F13" s="554">
        <f t="shared" si="0"/>
        <v>0</v>
      </c>
      <c r="G13" s="553"/>
      <c r="H13" s="552" t="str">
        <f t="shared" si="1"/>
        <v>0.56</v>
      </c>
      <c r="I13" s="551">
        <f t="shared" si="2"/>
        <v>0</v>
      </c>
      <c r="J13" s="556" t="s">
        <v>882</v>
      </c>
    </row>
    <row r="14" spans="1:10" x14ac:dyDescent="0.25">
      <c r="A14" s="772"/>
      <c r="B14" s="617"/>
      <c r="C14" s="560"/>
      <c r="D14" s="560"/>
      <c r="E14" s="555"/>
      <c r="F14" s="554">
        <f t="shared" si="0"/>
        <v>0</v>
      </c>
      <c r="G14" s="553"/>
      <c r="H14" s="552" t="str">
        <f t="shared" si="1"/>
        <v>0.56</v>
      </c>
      <c r="I14" s="551">
        <f t="shared" si="2"/>
        <v>0</v>
      </c>
      <c r="J14" s="616" t="s">
        <v>881</v>
      </c>
    </row>
    <row r="15" spans="1:10" x14ac:dyDescent="0.25">
      <c r="A15" s="772"/>
      <c r="B15" s="617"/>
      <c r="C15" s="560"/>
      <c r="D15" s="560"/>
      <c r="E15" s="555"/>
      <c r="F15" s="554">
        <f t="shared" si="0"/>
        <v>0</v>
      </c>
      <c r="G15" s="553"/>
      <c r="H15" s="552" t="str">
        <f t="shared" si="1"/>
        <v>0.56</v>
      </c>
      <c r="I15" s="551">
        <f t="shared" si="2"/>
        <v>0</v>
      </c>
      <c r="J15" s="616" t="s">
        <v>881</v>
      </c>
    </row>
    <row r="16" spans="1:10" x14ac:dyDescent="0.25">
      <c r="A16" s="772"/>
      <c r="B16" s="617"/>
      <c r="C16" s="560"/>
      <c r="D16" s="560"/>
      <c r="E16" s="555"/>
      <c r="F16" s="554">
        <f t="shared" si="0"/>
        <v>0</v>
      </c>
      <c r="G16" s="553"/>
      <c r="H16" s="552" t="str">
        <f t="shared" si="1"/>
        <v>0.56</v>
      </c>
      <c r="I16" s="551">
        <f t="shared" si="2"/>
        <v>0</v>
      </c>
      <c r="J16" s="616" t="s">
        <v>881</v>
      </c>
    </row>
    <row r="17" spans="1:10" x14ac:dyDescent="0.25">
      <c r="A17" s="772"/>
      <c r="B17" s="617"/>
      <c r="C17" s="560"/>
      <c r="D17" s="560"/>
      <c r="E17" s="555"/>
      <c r="F17" s="554">
        <f t="shared" si="0"/>
        <v>0</v>
      </c>
      <c r="G17" s="553"/>
      <c r="H17" s="552" t="str">
        <f t="shared" si="1"/>
        <v>0.56</v>
      </c>
      <c r="I17" s="551">
        <f t="shared" si="2"/>
        <v>0</v>
      </c>
      <c r="J17" s="616" t="s">
        <v>881</v>
      </c>
    </row>
    <row r="18" spans="1:10" x14ac:dyDescent="0.25">
      <c r="A18" s="772"/>
      <c r="B18" s="789"/>
      <c r="C18" s="827" t="s">
        <v>890</v>
      </c>
      <c r="D18" s="827"/>
      <c r="E18" s="827"/>
      <c r="F18" s="827"/>
      <c r="G18" s="827"/>
      <c r="H18" s="827"/>
      <c r="I18" s="543">
        <f>SUM(I8:I13)</f>
        <v>0</v>
      </c>
      <c r="J18" s="769"/>
    </row>
    <row r="19" spans="1:10" x14ac:dyDescent="0.25">
      <c r="A19" s="772"/>
      <c r="B19" s="790"/>
      <c r="C19" s="828" t="s">
        <v>889</v>
      </c>
      <c r="D19" s="828"/>
      <c r="E19" s="828"/>
      <c r="F19" s="828"/>
      <c r="G19" s="828"/>
      <c r="H19" s="828"/>
      <c r="I19" s="543">
        <f>SUM(I14:I17)</f>
        <v>0</v>
      </c>
      <c r="J19" s="770"/>
    </row>
    <row r="20" spans="1:10" x14ac:dyDescent="0.25">
      <c r="A20" s="772"/>
      <c r="B20" s="790"/>
      <c r="C20" s="818" t="s">
        <v>888</v>
      </c>
      <c r="D20" s="819"/>
      <c r="E20" s="819"/>
      <c r="F20" s="819"/>
      <c r="G20" s="820"/>
      <c r="H20" s="824" t="s">
        <v>146</v>
      </c>
      <c r="I20" s="824"/>
      <c r="J20" s="770"/>
    </row>
    <row r="21" spans="1:10" x14ac:dyDescent="0.25">
      <c r="A21" s="772"/>
      <c r="B21" s="790"/>
      <c r="C21" s="821"/>
      <c r="D21" s="822"/>
      <c r="E21" s="822"/>
      <c r="F21" s="822"/>
      <c r="G21" s="823"/>
      <c r="H21" s="824"/>
      <c r="I21" s="824"/>
      <c r="J21" s="770"/>
    </row>
    <row r="22" spans="1:10" hidden="1" x14ac:dyDescent="0.25">
      <c r="A22" s="772"/>
      <c r="B22" s="790"/>
      <c r="C22" s="829" t="s">
        <v>887</v>
      </c>
      <c r="D22" s="830"/>
      <c r="E22" s="830"/>
      <c r="F22" s="830"/>
      <c r="G22" s="831"/>
      <c r="H22" s="825">
        <f>(I3/300)</f>
        <v>0</v>
      </c>
      <c r="I22" s="826"/>
      <c r="J22" s="770"/>
    </row>
    <row r="23" spans="1:10" ht="4.1500000000000004" customHeight="1" x14ac:dyDescent="0.25">
      <c r="A23" s="772"/>
      <c r="B23" s="790"/>
      <c r="C23" s="774"/>
      <c r="D23" s="775"/>
      <c r="E23" s="775"/>
      <c r="F23" s="775"/>
      <c r="G23" s="775"/>
      <c r="H23" s="775"/>
      <c r="I23" s="776"/>
      <c r="J23" s="770"/>
    </row>
    <row r="24" spans="1:10" x14ac:dyDescent="0.25">
      <c r="A24" s="772"/>
      <c r="B24" s="790"/>
      <c r="C24" s="793" t="s">
        <v>886</v>
      </c>
      <c r="D24" s="794"/>
      <c r="E24" s="794"/>
      <c r="F24" s="794"/>
      <c r="G24" s="795"/>
      <c r="H24" s="807">
        <f>IF(H20="Yes","N/A",IF(H20="No",I3/150,"N/A"))</f>
        <v>0</v>
      </c>
      <c r="I24" s="808"/>
      <c r="J24" s="770"/>
    </row>
    <row r="25" spans="1:10" ht="4.1500000000000004" customHeight="1" x14ac:dyDescent="0.25">
      <c r="A25" s="772"/>
      <c r="B25" s="790"/>
      <c r="C25" s="774"/>
      <c r="D25" s="775"/>
      <c r="E25" s="775"/>
      <c r="F25" s="775"/>
      <c r="G25" s="775"/>
      <c r="H25" s="775"/>
      <c r="I25" s="776"/>
      <c r="J25" s="770"/>
    </row>
    <row r="26" spans="1:10" x14ac:dyDescent="0.25">
      <c r="A26" s="772"/>
      <c r="B26" s="790"/>
      <c r="C26" s="796" t="s">
        <v>885</v>
      </c>
      <c r="D26" s="797"/>
      <c r="E26" s="797"/>
      <c r="F26" s="797"/>
      <c r="G26" s="798"/>
      <c r="H26" s="807" t="str">
        <f>IF(H20="No","N/A",IF(H20="Yes",H22*0.5,""))</f>
        <v>N/A</v>
      </c>
      <c r="I26" s="808"/>
      <c r="J26" s="770"/>
    </row>
    <row r="27" spans="1:10" x14ac:dyDescent="0.25">
      <c r="A27" s="772"/>
      <c r="B27" s="790"/>
      <c r="C27" s="799" t="s">
        <v>884</v>
      </c>
      <c r="D27" s="800"/>
      <c r="E27" s="800"/>
      <c r="F27" s="800"/>
      <c r="G27" s="801"/>
      <c r="H27" s="807" t="str">
        <f>IF(H20="No","N/A",IF(H20="Yes",H22*0.5,""))</f>
        <v>N/A</v>
      </c>
      <c r="I27" s="808"/>
      <c r="J27" s="770"/>
    </row>
    <row r="28" spans="1:10" ht="4.1500000000000004" customHeight="1" x14ac:dyDescent="0.25">
      <c r="A28" s="772"/>
      <c r="B28" s="790"/>
      <c r="C28" s="774"/>
      <c r="D28" s="775"/>
      <c r="E28" s="775"/>
      <c r="F28" s="775"/>
      <c r="G28" s="775"/>
      <c r="H28" s="775"/>
      <c r="I28" s="776"/>
      <c r="J28" s="770"/>
    </row>
    <row r="29" spans="1:10" x14ac:dyDescent="0.25">
      <c r="A29" s="772"/>
      <c r="B29" s="790"/>
      <c r="C29" s="792" t="s">
        <v>145</v>
      </c>
      <c r="D29" s="792"/>
      <c r="E29" s="792"/>
      <c r="F29" s="792"/>
      <c r="G29" s="792"/>
      <c r="H29" s="792"/>
      <c r="I29" s="792"/>
      <c r="J29" s="770"/>
    </row>
    <row r="30" spans="1:10" x14ac:dyDescent="0.25">
      <c r="A30" s="772"/>
      <c r="B30" s="790"/>
      <c r="C30" s="781" t="s">
        <v>883</v>
      </c>
      <c r="D30" s="782"/>
      <c r="E30" s="782"/>
      <c r="F30" s="782"/>
      <c r="G30" s="782"/>
      <c r="H30" s="782"/>
      <c r="I30" s="783"/>
      <c r="J30" s="770"/>
    </row>
    <row r="31" spans="1:10" ht="38.25" x14ac:dyDescent="0.25">
      <c r="A31" s="772"/>
      <c r="B31" s="791"/>
      <c r="C31" s="559" t="s">
        <v>144</v>
      </c>
      <c r="D31" s="559" t="s">
        <v>143</v>
      </c>
      <c r="E31" s="559" t="s">
        <v>142</v>
      </c>
      <c r="F31" s="559" t="s">
        <v>141</v>
      </c>
      <c r="G31" s="558" t="s">
        <v>140</v>
      </c>
      <c r="H31" s="558" t="s">
        <v>139</v>
      </c>
      <c r="I31" s="558" t="s">
        <v>138</v>
      </c>
      <c r="J31" s="771"/>
    </row>
    <row r="32" spans="1:10" x14ac:dyDescent="0.25">
      <c r="A32" s="772"/>
      <c r="B32" s="557"/>
      <c r="C32" s="555"/>
      <c r="D32" s="555"/>
      <c r="E32" s="555"/>
      <c r="F32" s="554">
        <f t="shared" ref="F32:F37" si="3">((C32*D32)/144)*E32</f>
        <v>0</v>
      </c>
      <c r="G32" s="553"/>
      <c r="H32" s="552" t="str">
        <f t="shared" ref="H32:H37" si="4">IF(G32="1/4 inch Mesh NO Louvers","0.25","0.56")</f>
        <v>0.56</v>
      </c>
      <c r="I32" s="551">
        <f t="shared" ref="I32:I37" si="5">F32*(1-H32)</f>
        <v>0</v>
      </c>
      <c r="J32" s="556" t="s">
        <v>882</v>
      </c>
    </row>
    <row r="33" spans="1:10" x14ac:dyDescent="0.25">
      <c r="A33" s="772"/>
      <c r="B33" s="557"/>
      <c r="C33" s="555"/>
      <c r="D33" s="555"/>
      <c r="E33" s="555"/>
      <c r="F33" s="554">
        <f t="shared" si="3"/>
        <v>0</v>
      </c>
      <c r="G33" s="553"/>
      <c r="H33" s="552" t="str">
        <f t="shared" si="4"/>
        <v>0.56</v>
      </c>
      <c r="I33" s="551">
        <f t="shared" si="5"/>
        <v>0</v>
      </c>
      <c r="J33" s="556" t="s">
        <v>882</v>
      </c>
    </row>
    <row r="34" spans="1:10" x14ac:dyDescent="0.25">
      <c r="A34" s="772"/>
      <c r="B34" s="557"/>
      <c r="C34" s="555"/>
      <c r="D34" s="555"/>
      <c r="E34" s="555"/>
      <c r="F34" s="554">
        <f t="shared" si="3"/>
        <v>0</v>
      </c>
      <c r="G34" s="553"/>
      <c r="H34" s="552" t="str">
        <f t="shared" si="4"/>
        <v>0.56</v>
      </c>
      <c r="I34" s="551">
        <f t="shared" si="5"/>
        <v>0</v>
      </c>
      <c r="J34" s="556" t="s">
        <v>882</v>
      </c>
    </row>
    <row r="35" spans="1:10" x14ac:dyDescent="0.25">
      <c r="A35" s="772"/>
      <c r="B35" s="617"/>
      <c r="C35" s="555"/>
      <c r="D35" s="555"/>
      <c r="E35" s="555"/>
      <c r="F35" s="554">
        <f t="shared" si="3"/>
        <v>0</v>
      </c>
      <c r="G35" s="553"/>
      <c r="H35" s="552" t="str">
        <f t="shared" si="4"/>
        <v>0.56</v>
      </c>
      <c r="I35" s="551">
        <f t="shared" si="5"/>
        <v>0</v>
      </c>
      <c r="J35" s="616" t="s">
        <v>881</v>
      </c>
    </row>
    <row r="36" spans="1:10" x14ac:dyDescent="0.25">
      <c r="A36" s="772"/>
      <c r="B36" s="617"/>
      <c r="C36" s="555"/>
      <c r="D36" s="555"/>
      <c r="E36" s="555"/>
      <c r="F36" s="554">
        <f t="shared" si="3"/>
        <v>0</v>
      </c>
      <c r="G36" s="553"/>
      <c r="H36" s="552" t="str">
        <f t="shared" si="4"/>
        <v>0.56</v>
      </c>
      <c r="I36" s="551">
        <f t="shared" si="5"/>
        <v>0</v>
      </c>
      <c r="J36" s="616" t="s">
        <v>881</v>
      </c>
    </row>
    <row r="37" spans="1:10" x14ac:dyDescent="0.25">
      <c r="A37" s="772"/>
      <c r="B37" s="618"/>
      <c r="C37" s="550"/>
      <c r="D37" s="550"/>
      <c r="E37" s="550"/>
      <c r="F37" s="549">
        <f t="shared" si="3"/>
        <v>0</v>
      </c>
      <c r="G37" s="548"/>
      <c r="H37" s="547" t="str">
        <f t="shared" si="4"/>
        <v>0.56</v>
      </c>
      <c r="I37" s="546">
        <f t="shared" si="5"/>
        <v>0</v>
      </c>
      <c r="J37" s="619" t="s">
        <v>880</v>
      </c>
    </row>
    <row r="38" spans="1:10" ht="4.1500000000000004" customHeight="1" x14ac:dyDescent="0.25">
      <c r="A38" s="772"/>
      <c r="B38" s="545"/>
      <c r="C38" s="802"/>
      <c r="D38" s="803"/>
      <c r="E38" s="803"/>
      <c r="F38" s="803"/>
      <c r="G38" s="803"/>
      <c r="H38" s="803"/>
      <c r="I38" s="804"/>
      <c r="J38" s="544"/>
    </row>
    <row r="39" spans="1:10" x14ac:dyDescent="0.25">
      <c r="A39" s="772"/>
      <c r="B39" s="773"/>
      <c r="C39" s="786" t="s">
        <v>879</v>
      </c>
      <c r="D39" s="787"/>
      <c r="E39" s="787"/>
      <c r="F39" s="787"/>
      <c r="G39" s="787"/>
      <c r="H39" s="787"/>
      <c r="I39" s="543" t="str">
        <f>IF(H20="Yes","N/A",IF(SUM(I8:I17)+SUM(I32:I37)&gt;=H24,"Yes","No"))</f>
        <v>Yes</v>
      </c>
      <c r="J39" s="777"/>
    </row>
    <row r="40" spans="1:10" ht="4.1500000000000004" customHeight="1" x14ac:dyDescent="0.25">
      <c r="A40" s="772"/>
      <c r="B40" s="773"/>
      <c r="C40" s="774"/>
      <c r="D40" s="775"/>
      <c r="E40" s="775"/>
      <c r="F40" s="775"/>
      <c r="G40" s="775"/>
      <c r="H40" s="775"/>
      <c r="I40" s="776"/>
      <c r="J40" s="777"/>
    </row>
    <row r="41" spans="1:10" x14ac:dyDescent="0.25">
      <c r="A41" s="772"/>
      <c r="B41" s="773"/>
      <c r="C41" s="784" t="s">
        <v>878</v>
      </c>
      <c r="D41" s="784"/>
      <c r="E41" s="784"/>
      <c r="F41" s="784"/>
      <c r="G41" s="784"/>
      <c r="H41" s="784"/>
      <c r="I41" s="541" t="str">
        <f>IF(H20="No","N/A",IF(SUM(I8:I13)+SUM(I32:I34)&gt;=H26,"Yes",IF(SUM(I8:I13)+SUM(I32:I34)&gt;=H24,"Yes","No")))</f>
        <v>N/A</v>
      </c>
      <c r="J41" s="542"/>
    </row>
    <row r="42" spans="1:10" x14ac:dyDescent="0.25">
      <c r="A42" s="772"/>
      <c r="B42" s="773"/>
      <c r="C42" s="785" t="s">
        <v>877</v>
      </c>
      <c r="D42" s="785"/>
      <c r="E42" s="785"/>
      <c r="F42" s="785"/>
      <c r="G42" s="785"/>
      <c r="H42" s="785"/>
      <c r="I42" s="541" t="str">
        <f>IF(H20="No","N/A",IF(SUM(I14:I17)+SUM(I35:I37)&gt;=H26,"Yes",IF(SUM(I8:I13)+SUM(I32:I34)&gt;=H24,"Yes","No")))</f>
        <v>N/A</v>
      </c>
    </row>
    <row r="43" spans="1:10" hidden="1" x14ac:dyDescent="0.25">
      <c r="A43" s="772"/>
      <c r="B43" s="773"/>
      <c r="C43" s="788" t="s">
        <v>876</v>
      </c>
      <c r="D43" s="788"/>
      <c r="E43" s="788"/>
      <c r="F43" s="788"/>
      <c r="G43" s="788"/>
      <c r="H43" s="788"/>
      <c r="I43" s="390" t="str">
        <f>IF(SUM(I8:I13)+SUM(I32:I35)&gt;=H24,"Yes","No")&amp;IF(H20="Yes","False","")</f>
        <v>Yes</v>
      </c>
    </row>
    <row r="44" spans="1:10" x14ac:dyDescent="0.25">
      <c r="A44" s="772"/>
      <c r="B44" s="773"/>
      <c r="C44" s="780" t="s">
        <v>137</v>
      </c>
      <c r="D44" s="780"/>
      <c r="E44" s="780"/>
      <c r="F44" s="780"/>
      <c r="G44" s="780"/>
      <c r="H44" s="780"/>
      <c r="I44" s="780"/>
    </row>
    <row r="47" spans="1:10" x14ac:dyDescent="0.25">
      <c r="B47" s="233"/>
      <c r="C47" s="766" t="s">
        <v>875</v>
      </c>
      <c r="D47" s="767"/>
      <c r="E47" s="767"/>
      <c r="F47" s="767"/>
      <c r="G47" s="767"/>
      <c r="H47" s="767"/>
      <c r="I47" s="768"/>
      <c r="J47" s="233"/>
    </row>
    <row r="48" spans="1:10" ht="4.1500000000000004" customHeight="1" x14ac:dyDescent="0.25">
      <c r="B48" s="539"/>
      <c r="C48" s="802"/>
      <c r="D48" s="803"/>
      <c r="E48" s="803"/>
      <c r="F48" s="803"/>
      <c r="G48" s="803"/>
      <c r="H48" s="803"/>
      <c r="I48" s="804"/>
      <c r="J48" s="538"/>
    </row>
    <row r="49" spans="2:10" x14ac:dyDescent="0.25">
      <c r="B49" s="233"/>
      <c r="C49" s="793" t="s">
        <v>874</v>
      </c>
      <c r="D49" s="794"/>
      <c r="E49" s="794"/>
      <c r="F49" s="794"/>
      <c r="G49" s="794"/>
      <c r="H49" s="795"/>
      <c r="I49" s="540">
        <f>IF(H20="Yes","N/A",I18+I19+SUM(I32:I37)-H24)</f>
        <v>0</v>
      </c>
      <c r="J49" s="233"/>
    </row>
    <row r="50" spans="2:10" ht="4.1500000000000004" customHeight="1" x14ac:dyDescent="0.25">
      <c r="B50" s="539"/>
      <c r="C50" s="802"/>
      <c r="D50" s="803"/>
      <c r="E50" s="803"/>
      <c r="F50" s="803"/>
      <c r="G50" s="803"/>
      <c r="H50" s="803"/>
      <c r="I50" s="804"/>
      <c r="J50" s="538"/>
    </row>
    <row r="51" spans="2:10" x14ac:dyDescent="0.25">
      <c r="C51" s="832" t="s">
        <v>873</v>
      </c>
      <c r="D51" s="833"/>
      <c r="E51" s="833"/>
      <c r="F51" s="833"/>
      <c r="G51" s="833"/>
      <c r="H51" s="834"/>
      <c r="I51" s="540" t="str">
        <f>IF(H20="no","N/A",I18+SUM(I32:I34)-H22*0.5)</f>
        <v>N/A</v>
      </c>
    </row>
    <row r="52" spans="2:10" ht="4.1500000000000004" customHeight="1" x14ac:dyDescent="0.25">
      <c r="B52" s="539"/>
      <c r="C52" s="802"/>
      <c r="D52" s="803"/>
      <c r="E52" s="803"/>
      <c r="F52" s="803"/>
      <c r="G52" s="803"/>
      <c r="H52" s="803"/>
      <c r="I52" s="804"/>
      <c r="J52" s="538"/>
    </row>
    <row r="53" spans="2:10" x14ac:dyDescent="0.25">
      <c r="C53" s="835" t="s">
        <v>872</v>
      </c>
      <c r="D53" s="836"/>
      <c r="E53" s="836"/>
      <c r="F53" s="836"/>
      <c r="G53" s="836"/>
      <c r="H53" s="837"/>
      <c r="I53" s="537" t="str">
        <f>IF(H20="no","N/A",I19+SUM(I35:I37)-H22*0.5)</f>
        <v>N/A</v>
      </c>
    </row>
  </sheetData>
  <dataConsolidate/>
  <mergeCells count="43">
    <mergeCell ref="C49:H49"/>
    <mergeCell ref="C51:H51"/>
    <mergeCell ref="C53:H53"/>
    <mergeCell ref="C48:I48"/>
    <mergeCell ref="C50:I50"/>
    <mergeCell ref="C52:I52"/>
    <mergeCell ref="A1:J1"/>
    <mergeCell ref="D2:F2"/>
    <mergeCell ref="D3:F3"/>
    <mergeCell ref="C28:I28"/>
    <mergeCell ref="H24:I24"/>
    <mergeCell ref="H26:I26"/>
    <mergeCell ref="H27:I27"/>
    <mergeCell ref="C6:I6"/>
    <mergeCell ref="C4:I5"/>
    <mergeCell ref="C25:I25"/>
    <mergeCell ref="C20:G21"/>
    <mergeCell ref="H20:I21"/>
    <mergeCell ref="H22:I22"/>
    <mergeCell ref="C18:H18"/>
    <mergeCell ref="C19:H19"/>
    <mergeCell ref="C22:G22"/>
    <mergeCell ref="C24:G24"/>
    <mergeCell ref="C26:G26"/>
    <mergeCell ref="C27:G27"/>
    <mergeCell ref="C38:I38"/>
    <mergeCell ref="C23:I23"/>
    <mergeCell ref="C47:I47"/>
    <mergeCell ref="J18:J31"/>
    <mergeCell ref="A2:A44"/>
    <mergeCell ref="B39:B44"/>
    <mergeCell ref="C40:I40"/>
    <mergeCell ref="J39:J40"/>
    <mergeCell ref="J2:J7"/>
    <mergeCell ref="B2:B7"/>
    <mergeCell ref="C44:I44"/>
    <mergeCell ref="C30:I30"/>
    <mergeCell ref="C41:H41"/>
    <mergeCell ref="C42:H42"/>
    <mergeCell ref="C39:H39"/>
    <mergeCell ref="C43:H43"/>
    <mergeCell ref="B18:B31"/>
    <mergeCell ref="C29:I29"/>
  </mergeCells>
  <dataValidations count="26">
    <dataValidation type="list" allowBlank="1" showInputMessage="1" showErrorMessage="1" sqref="B14:B17 B35:B37" xr:uid="{00000000-0002-0000-0300-000000000000}">
      <formula1>"Soffit, C. Soffit, Other"</formula1>
    </dataValidation>
    <dataValidation type="list" allowBlank="1" showInputMessage="1" showErrorMessage="1" sqref="B8:B13 B32:B34" xr:uid="{00000000-0002-0000-0300-000001000000}">
      <formula1>"Static, Roof Turbine, Ridge, Gable, Other"</formula1>
    </dataValidation>
    <dataValidation allowBlank="1" showInputMessage="1" showErrorMessage="1" promptTitle="Attic Ventilation to Add" prompt="This is the total square footage of venting that needs to be added to achieve proper attic ventialtion, based on the information completed above." sqref="H27:I27" xr:uid="{00000000-0002-0000-0300-000002000000}"/>
    <dataValidation allowBlank="1" showInputMessage="1" showErrorMessage="1" promptTitle="Attic Ventilation to Add" prompt="This is the total square footage of venting that needs to be added to achieve proper attic ventialtion, based on the information completed above. " sqref="H26:I26" xr:uid="{00000000-0002-0000-0300-000003000000}"/>
    <dataValidation allowBlank="1" showInputMessage="1" showErrorMessage="1" promptTitle="Gable Vent Lenght In" prompt="Enter the custom length size of the existing gable vent in inches" sqref="C9" xr:uid="{00000000-0002-0000-0300-000004000000}"/>
    <dataValidation allowBlank="1" showInputMessage="1" showErrorMessage="1" promptTitle="Static Vent Length In " prompt="Enter the custom length size of the existing gable vent in inches" sqref="C10:C11" xr:uid="{00000000-0002-0000-0300-000005000000}"/>
    <dataValidation allowBlank="1" showInputMessage="1" showErrorMessage="1" promptTitle="Ridge Vent Length In" prompt="Enter the custom length size of the existing gable vent in inches" sqref="C12:C13" xr:uid="{00000000-0002-0000-0300-000006000000}"/>
    <dataValidation allowBlank="1" showInputMessage="1" showErrorMessage="1" promptTitle="Ridge Vent Width In" prompt="Enter the custom width size of the existing gable vent in inches" sqref="D12:D13" xr:uid="{00000000-0002-0000-0300-000007000000}"/>
    <dataValidation allowBlank="1" showInputMessage="1" showErrorMessage="1" promptTitle="Static Vent Width In" prompt="Enter the custom width size of the existing gable vent in inches" sqref="D10:D11" xr:uid="{00000000-0002-0000-0300-000008000000}"/>
    <dataValidation allowBlank="1" showInputMessage="1" showErrorMessage="1" promptTitle="Low Ventilation " sqref="I42" xr:uid="{00000000-0002-0000-0300-000009000000}"/>
    <dataValidation allowBlank="1" showInputMessage="1" showErrorMessage="1" promptTitle="Total Vent Sq Ft " prompt="Formula: Length x Width divided by 144" sqref="F7" xr:uid="{00000000-0002-0000-0300-00000A000000}"/>
    <dataValidation allowBlank="1" showInputMessage="1" showErrorMessage="1" promptTitle="Total Vent Sq Ft" prompt="Formula: Length x Width divided by 144" sqref="F31" xr:uid="{00000000-0002-0000-0300-00000B000000}"/>
    <dataValidation allowBlank="1" showInputMessage="1" showErrorMessage="1" promptTitle="Attic Square Footage" prompt="Enter the approximate attic square footage. If there is more than one attic space in the house, you will complete a ventilation calculator per attic space. Only enter square footage for the specific attic space you are assessing." sqref="I3" xr:uid="{00000000-0002-0000-0300-00000C000000}"/>
    <dataValidation allowBlank="1" showInputMessage="1" showErrorMessage="1" promptTitle="House Square Footage" prompt="Enter the approximate house square footage" sqref="I2" xr:uid="{00000000-0002-0000-0300-00000D000000}"/>
    <dataValidation allowBlank="1" showInputMessage="1" showErrorMessage="1" prompt="Enter Client's Name" sqref="D2" xr:uid="{00000000-0002-0000-0300-00000E000000}"/>
    <dataValidation allowBlank="1" showInputMessage="1" showErrorMessage="1" promptTitle="Job Number" prompt="Enter the job number/client ID/audit number for this client. " sqref="D3" xr:uid="{00000000-0002-0000-0300-00000F000000}"/>
    <dataValidation type="list" allowBlank="1" showInputMessage="1" showErrorMessage="1" promptTitle="Vent Mesh Type" prompt="Select Type of Venting Mesh closest to existing Vent Type._x000a_The typical vent is 1/16&quot; Mesh with Louvers." sqref="G32:G37" xr:uid="{00000000-0002-0000-0300-000010000000}">
      <formula1>"1/4 inch Mesh NO Louvers, 1/16 inch Mesh w/ Louvers"</formula1>
    </dataValidation>
    <dataValidation type="list" allowBlank="1" showInputMessage="1" showErrorMessage="1" promptTitle="Existing Vent Mesh Type" prompt="Select Type of Venting Mesh closest to existing Vent Type._x000a_The typical vent is 1/16&quot; Mesh with Louvers." sqref="G8:G17" xr:uid="{00000000-0002-0000-0300-000012000000}">
      <formula1>"1/4 inch Mesh NO Louvers, 1/16 inch Mesh w/ Louvers"</formula1>
    </dataValidation>
    <dataValidation allowBlank="1" showInputMessage="1" showErrorMessage="1" promptTitle="Gable Vent Width In" prompt="Enter the custom width size of the existing gable vent in inches" sqref="D32:D34 D8:D9" xr:uid="{00000000-0002-0000-0300-000014000000}"/>
    <dataValidation allowBlank="1" showInputMessage="1" showErrorMessage="1" promptTitle="Gable Vent Length In" prompt="Enter the custom length size of the existing gable vent in inches" sqref="C32:C34 C8" xr:uid="{00000000-0002-0000-0300-000015000000}"/>
    <dataValidation allowBlank="1" showInputMessage="1" showErrorMessage="1" promptTitle="Soffit Vent Width In" prompt="Enter the custom width size of the existing soffit vent in inches" sqref="D14:D17 D35:D37" xr:uid="{00000000-0002-0000-0300-000016000000}"/>
    <dataValidation allowBlank="1" showInputMessage="1" showErrorMessage="1" promptTitle="Soffit Vent Length In" prompt="Enter the custom length size of the existing soffit vent in inches" sqref="C35:C38 C14:C17 C48 C50 C52" xr:uid="{00000000-0002-0000-0300-000017000000}"/>
    <dataValidation allowBlank="1" showInputMessage="1" showErrorMessage="1" promptTitle="Venting Location" prompt="At the end of the work, will the venting be split ~50/50 high/low? Approximately 50% of the venting “high” (in the upper 60% of the attic space) and approximately 50% “low” (in the lower 40% of the attic space)?" sqref="C20" xr:uid="{00000000-0002-0000-0300-000018000000}"/>
    <dataValidation type="list" allowBlank="1" showInputMessage="1" showErrorMessage="1" sqref="H20" xr:uid="{00000000-0002-0000-0300-000019000000}">
      <formula1>"Yes, No"</formula1>
    </dataValidation>
    <dataValidation allowBlank="1" showInputMessage="1" showErrorMessage="1" promptTitle="Total Venting Needed for Attic" prompt="This is the total square footage of venting needed for this attic space based on the information completed above." sqref="H24 H22" xr:uid="{00000000-0002-0000-0300-00001A000000}"/>
    <dataValidation allowBlank="1" showInputMessage="1" showErrorMessage="1" promptTitle="Added Ventilation Enough?" prompt="This answer will auto-populate whether or not the estimated ventilation is sufficient, taking into consideration the vent free area. If this is a NO, more vents need to be added!" sqref="I43" xr:uid="{00000000-0002-0000-0300-00001B000000}"/>
  </dataValidations>
  <pageMargins left="0.2" right="0.2" top="0.18" bottom="0.25" header="0.75" footer="0.87"/>
  <pageSetup scale="86"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146"/>
  <sheetViews>
    <sheetView showGridLines="0" zoomScale="80" zoomScaleNormal="80" zoomScalePageLayoutView="50" workbookViewId="0">
      <selection activeCell="C55" sqref="C55:E55"/>
    </sheetView>
  </sheetViews>
  <sheetFormatPr defaultColWidth="0" defaultRowHeight="18.75" x14ac:dyDescent="0.3"/>
  <cols>
    <col min="1" max="1" width="8.85546875" style="260" customWidth="1"/>
    <col min="2" max="2" width="15.7109375" style="260" customWidth="1"/>
    <col min="3" max="5" width="30.7109375" style="260" customWidth="1"/>
    <col min="6" max="9" width="18.7109375" style="260" customWidth="1"/>
    <col min="10" max="11" width="8.85546875" style="260" customWidth="1"/>
    <col min="12" max="16384" width="8.85546875" style="260" hidden="1"/>
  </cols>
  <sheetData>
    <row r="1" spans="2:9" ht="47.25" thickBot="1" x14ac:dyDescent="0.35">
      <c r="B1" s="930" t="s">
        <v>411</v>
      </c>
      <c r="C1" s="930"/>
      <c r="D1" s="930"/>
      <c r="E1" s="930"/>
      <c r="F1" s="930"/>
      <c r="G1" s="930"/>
      <c r="H1" s="930"/>
      <c r="I1" s="930"/>
    </row>
    <row r="2" spans="2:9" ht="19.5" thickTop="1" x14ac:dyDescent="0.3">
      <c r="B2" s="957" t="s">
        <v>665</v>
      </c>
      <c r="C2" s="958"/>
      <c r="D2" s="958"/>
      <c r="E2" s="958"/>
      <c r="F2" s="958"/>
      <c r="G2" s="958"/>
      <c r="H2" s="958"/>
      <c r="I2" s="959"/>
    </row>
    <row r="3" spans="2:9" s="307" customFormat="1" x14ac:dyDescent="0.3">
      <c r="B3" s="960"/>
      <c r="C3" s="961"/>
      <c r="D3" s="961"/>
      <c r="E3" s="961"/>
      <c r="F3" s="961"/>
      <c r="G3" s="961"/>
      <c r="H3" s="961"/>
      <c r="I3" s="962"/>
    </row>
    <row r="4" spans="2:9" ht="19.5" thickBot="1" x14ac:dyDescent="0.35">
      <c r="B4" s="963"/>
      <c r="C4" s="964"/>
      <c r="D4" s="964"/>
      <c r="E4" s="964"/>
      <c r="F4" s="964"/>
      <c r="G4" s="964"/>
      <c r="H4" s="964"/>
      <c r="I4" s="965"/>
    </row>
    <row r="5" spans="2:9" ht="24" thickBot="1" x14ac:dyDescent="0.4">
      <c r="B5" s="578" t="s">
        <v>214</v>
      </c>
      <c r="C5" s="939">
        <f>'Contact Info'!B3</f>
        <v>0</v>
      </c>
      <c r="D5" s="940"/>
      <c r="E5" s="440" t="s">
        <v>410</v>
      </c>
      <c r="F5" s="969">
        <f>'Contact Info'!D3</f>
        <v>0</v>
      </c>
      <c r="G5" s="970"/>
      <c r="H5" s="970"/>
      <c r="I5" s="971"/>
    </row>
    <row r="6" spans="2:9" ht="24" thickBot="1" x14ac:dyDescent="0.4">
      <c r="B6" s="972"/>
      <c r="C6" s="973"/>
      <c r="D6" s="974"/>
      <c r="E6" s="441" t="s">
        <v>409</v>
      </c>
      <c r="F6" s="966">
        <f>'Contact Info'!D4</f>
        <v>0</v>
      </c>
      <c r="G6" s="967"/>
      <c r="H6" s="967"/>
      <c r="I6" s="968"/>
    </row>
    <row r="7" spans="2:9" ht="24" thickBot="1" x14ac:dyDescent="0.4">
      <c r="B7" s="579"/>
      <c r="C7" s="393"/>
      <c r="D7" s="393"/>
      <c r="E7" s="394"/>
      <c r="F7" s="394"/>
      <c r="G7" s="394"/>
      <c r="H7" s="394"/>
      <c r="I7" s="580"/>
    </row>
    <row r="8" spans="2:9" ht="30" customHeight="1" x14ac:dyDescent="0.3">
      <c r="B8" s="1010" t="s">
        <v>666</v>
      </c>
      <c r="C8" s="869"/>
      <c r="D8" s="869"/>
      <c r="E8" s="869"/>
      <c r="F8" s="869"/>
      <c r="G8" s="869"/>
      <c r="H8" s="869"/>
      <c r="I8" s="1011"/>
    </row>
    <row r="9" spans="2:9" ht="23.25" x14ac:dyDescent="0.3">
      <c r="B9" s="1012"/>
      <c r="C9" s="1013"/>
      <c r="D9" s="1013"/>
      <c r="E9" s="1013"/>
      <c r="F9" s="1013"/>
      <c r="G9" s="1013"/>
      <c r="H9" s="1013"/>
      <c r="I9" s="1014"/>
    </row>
    <row r="10" spans="2:9" ht="27.6" customHeight="1" thickBot="1" x14ac:dyDescent="0.35">
      <c r="B10" s="1015" t="s">
        <v>408</v>
      </c>
      <c r="C10" s="1016"/>
      <c r="D10" s="1016"/>
      <c r="E10" s="1016"/>
      <c r="F10" s="1016"/>
      <c r="G10" s="1016"/>
      <c r="H10" s="1016"/>
      <c r="I10" s="1017"/>
    </row>
    <row r="11" spans="2:9" ht="55.15" customHeight="1" x14ac:dyDescent="0.3">
      <c r="B11" s="581" t="s">
        <v>407</v>
      </c>
      <c r="C11" s="395"/>
      <c r="D11" s="395"/>
      <c r="E11" s="395"/>
      <c r="F11" s="395" t="s">
        <v>413</v>
      </c>
      <c r="G11" s="395"/>
      <c r="H11" s="395"/>
      <c r="I11" s="582"/>
    </row>
    <row r="12" spans="2:9" ht="55.15" customHeight="1" x14ac:dyDescent="0.3">
      <c r="B12" s="583" t="s">
        <v>406</v>
      </c>
      <c r="C12" s="396"/>
      <c r="D12" s="396"/>
      <c r="E12" s="396"/>
      <c r="F12" s="396" t="s">
        <v>412</v>
      </c>
      <c r="G12" s="396"/>
      <c r="H12" s="396"/>
      <c r="I12" s="584"/>
    </row>
    <row r="13" spans="2:9" ht="41.45" customHeight="1" x14ac:dyDescent="0.3">
      <c r="B13" s="583" t="s">
        <v>405</v>
      </c>
      <c r="C13" s="396"/>
      <c r="D13" s="396"/>
      <c r="E13" s="396"/>
      <c r="F13" s="396" t="s">
        <v>676</v>
      </c>
      <c r="G13" s="396"/>
      <c r="H13" s="396"/>
      <c r="I13" s="584"/>
    </row>
    <row r="14" spans="2:9" ht="27.6" customHeight="1" x14ac:dyDescent="0.3">
      <c r="B14" s="583" t="s">
        <v>404</v>
      </c>
      <c r="C14" s="396"/>
      <c r="D14" s="396"/>
      <c r="E14" s="396"/>
      <c r="F14" s="933" t="s">
        <v>403</v>
      </c>
      <c r="G14" s="933"/>
      <c r="H14" s="933"/>
      <c r="I14" s="934"/>
    </row>
    <row r="15" spans="2:9" ht="55.15" customHeight="1" thickBot="1" x14ac:dyDescent="0.35">
      <c r="B15" s="585" t="s">
        <v>402</v>
      </c>
      <c r="C15" s="397"/>
      <c r="D15" s="398"/>
      <c r="E15" s="398"/>
      <c r="F15" s="935"/>
      <c r="G15" s="935"/>
      <c r="H15" s="935"/>
      <c r="I15" s="936"/>
    </row>
    <row r="16" spans="2:9" ht="24" customHeight="1" x14ac:dyDescent="0.3">
      <c r="B16" s="998" t="s">
        <v>401</v>
      </c>
      <c r="C16" s="999"/>
      <c r="D16" s="999"/>
      <c r="E16" s="999"/>
      <c r="F16" s="999"/>
      <c r="G16" s="999"/>
      <c r="H16" s="999"/>
      <c r="I16" s="1000"/>
    </row>
    <row r="17" spans="2:9" ht="24" customHeight="1" x14ac:dyDescent="0.3">
      <c r="B17" s="975" t="s">
        <v>400</v>
      </c>
      <c r="C17" s="874"/>
      <c r="D17" s="874"/>
      <c r="E17" s="874"/>
      <c r="F17" s="874"/>
      <c r="G17" s="874"/>
      <c r="H17" s="874"/>
      <c r="I17" s="976"/>
    </row>
    <row r="18" spans="2:9" ht="24" customHeight="1" x14ac:dyDescent="0.35">
      <c r="B18" s="586"/>
      <c r="C18" s="874" t="s">
        <v>667</v>
      </c>
      <c r="D18" s="874"/>
      <c r="E18" s="874"/>
      <c r="F18" s="874"/>
      <c r="G18" s="874"/>
      <c r="H18" s="874"/>
      <c r="I18" s="976"/>
    </row>
    <row r="19" spans="2:9" ht="24" customHeight="1" x14ac:dyDescent="0.3">
      <c r="B19" s="975" t="s">
        <v>399</v>
      </c>
      <c r="C19" s="874"/>
      <c r="D19" s="874"/>
      <c r="E19" s="874"/>
      <c r="F19" s="874"/>
      <c r="G19" s="874"/>
      <c r="H19" s="874"/>
      <c r="I19" s="976"/>
    </row>
    <row r="20" spans="2:9" ht="24" customHeight="1" x14ac:dyDescent="0.3">
      <c r="B20" s="980" t="s">
        <v>398</v>
      </c>
      <c r="C20" s="855"/>
      <c r="D20" s="855"/>
      <c r="E20" s="855"/>
      <c r="F20" s="855"/>
      <c r="G20" s="855"/>
      <c r="H20" s="855"/>
      <c r="I20" s="981"/>
    </row>
    <row r="21" spans="2:9" ht="24" customHeight="1" x14ac:dyDescent="0.3">
      <c r="B21" s="975" t="s">
        <v>397</v>
      </c>
      <c r="C21" s="874"/>
      <c r="D21" s="874"/>
      <c r="E21" s="874"/>
      <c r="F21" s="874"/>
      <c r="G21" s="874"/>
      <c r="H21" s="874"/>
      <c r="I21" s="976"/>
    </row>
    <row r="22" spans="2:9" ht="24" customHeight="1" x14ac:dyDescent="0.3">
      <c r="B22" s="977" t="s">
        <v>668</v>
      </c>
      <c r="C22" s="978"/>
      <c r="D22" s="978"/>
      <c r="E22" s="978"/>
      <c r="F22" s="978"/>
      <c r="G22" s="978"/>
      <c r="H22" s="978"/>
      <c r="I22" s="979"/>
    </row>
    <row r="23" spans="2:9" ht="24" customHeight="1" x14ac:dyDescent="0.3">
      <c r="B23" s="587"/>
      <c r="C23" s="978" t="s">
        <v>396</v>
      </c>
      <c r="D23" s="978"/>
      <c r="E23" s="978"/>
      <c r="F23" s="978"/>
      <c r="G23" s="978"/>
      <c r="H23" s="978"/>
      <c r="I23" s="979"/>
    </row>
    <row r="24" spans="2:9" ht="24" customHeight="1" x14ac:dyDescent="0.3">
      <c r="B24" s="977" t="s">
        <v>395</v>
      </c>
      <c r="C24" s="978"/>
      <c r="D24" s="978"/>
      <c r="E24" s="978"/>
      <c r="F24" s="978"/>
      <c r="G24" s="978"/>
      <c r="H24" s="978"/>
      <c r="I24" s="979"/>
    </row>
    <row r="25" spans="2:9" ht="24" customHeight="1" x14ac:dyDescent="0.3">
      <c r="B25" s="975" t="s">
        <v>394</v>
      </c>
      <c r="C25" s="874"/>
      <c r="D25" s="874"/>
      <c r="E25" s="874"/>
      <c r="F25" s="874"/>
      <c r="G25" s="874"/>
      <c r="H25" s="874"/>
      <c r="I25" s="976"/>
    </row>
    <row r="26" spans="2:9" ht="24" customHeight="1" x14ac:dyDescent="0.3">
      <c r="B26" s="975" t="s">
        <v>393</v>
      </c>
      <c r="C26" s="874"/>
      <c r="D26" s="874"/>
      <c r="E26" s="874"/>
      <c r="F26" s="874"/>
      <c r="G26" s="874"/>
      <c r="H26" s="874"/>
      <c r="I26" s="976"/>
    </row>
    <row r="27" spans="2:9" ht="24" customHeight="1" x14ac:dyDescent="0.3">
      <c r="B27" s="975" t="s">
        <v>669</v>
      </c>
      <c r="C27" s="874"/>
      <c r="D27" s="874"/>
      <c r="E27" s="874"/>
      <c r="F27" s="874"/>
      <c r="G27" s="874"/>
      <c r="H27" s="874"/>
      <c r="I27" s="976"/>
    </row>
    <row r="28" spans="2:9" ht="24" customHeight="1" thickBot="1" x14ac:dyDescent="0.35">
      <c r="B28" s="975" t="s">
        <v>393</v>
      </c>
      <c r="C28" s="874"/>
      <c r="D28" s="874"/>
      <c r="E28" s="874"/>
      <c r="F28" s="874"/>
      <c r="G28" s="874"/>
      <c r="H28" s="874"/>
      <c r="I28" s="976"/>
    </row>
    <row r="29" spans="2:9" ht="24" thickBot="1" x14ac:dyDescent="0.35">
      <c r="B29" s="995"/>
      <c r="C29" s="996"/>
      <c r="D29" s="996"/>
      <c r="E29" s="996"/>
      <c r="F29" s="996"/>
      <c r="G29" s="996"/>
      <c r="H29" s="996"/>
      <c r="I29" s="997"/>
    </row>
    <row r="30" spans="2:9" ht="28.9" customHeight="1" thickBot="1" x14ac:dyDescent="0.35">
      <c r="B30" s="931" t="s">
        <v>670</v>
      </c>
      <c r="C30" s="931"/>
      <c r="D30" s="931"/>
      <c r="E30" s="932"/>
      <c r="F30" s="400">
        <v>1</v>
      </c>
      <c r="G30" s="400">
        <v>2</v>
      </c>
      <c r="H30" s="400">
        <v>3</v>
      </c>
      <c r="I30" s="588">
        <v>4</v>
      </c>
    </row>
    <row r="31" spans="2:9" ht="28.9" customHeight="1" thickBot="1" x14ac:dyDescent="0.35">
      <c r="B31" s="937" t="s">
        <v>392</v>
      </c>
      <c r="C31" s="937"/>
      <c r="D31" s="937"/>
      <c r="E31" s="938"/>
      <c r="F31" s="401"/>
      <c r="G31" s="401"/>
      <c r="H31" s="401"/>
      <c r="I31" s="589"/>
    </row>
    <row r="32" spans="2:9" ht="54.6" customHeight="1" thickBot="1" x14ac:dyDescent="0.35">
      <c r="B32" s="1004" t="s">
        <v>391</v>
      </c>
      <c r="C32" s="1005"/>
      <c r="D32" s="1005"/>
      <c r="E32" s="1006"/>
      <c r="F32" s="402"/>
      <c r="G32" s="403"/>
      <c r="H32" s="403"/>
      <c r="I32" s="590"/>
    </row>
    <row r="33" spans="2:9" ht="54.6" customHeight="1" thickBot="1" x14ac:dyDescent="0.35">
      <c r="B33" s="1004" t="s">
        <v>671</v>
      </c>
      <c r="C33" s="1005"/>
      <c r="D33" s="1005"/>
      <c r="E33" s="1006"/>
      <c r="F33" s="404"/>
      <c r="G33" s="403"/>
      <c r="H33" s="403"/>
      <c r="I33" s="590"/>
    </row>
    <row r="34" spans="2:9" ht="54.6" customHeight="1" thickBot="1" x14ac:dyDescent="0.35">
      <c r="B34" s="1001" t="s">
        <v>672</v>
      </c>
      <c r="C34" s="1002"/>
      <c r="D34" s="1002"/>
      <c r="E34" s="1003"/>
      <c r="F34" s="404"/>
      <c r="G34" s="403"/>
      <c r="H34" s="403"/>
      <c r="I34" s="590"/>
    </row>
    <row r="35" spans="2:9" ht="54.6" customHeight="1" thickBot="1" x14ac:dyDescent="0.35">
      <c r="B35" s="984" t="s">
        <v>673</v>
      </c>
      <c r="C35" s="985"/>
      <c r="D35" s="985"/>
      <c r="E35" s="986"/>
      <c r="F35" s="404"/>
      <c r="G35" s="403"/>
      <c r="H35" s="403"/>
      <c r="I35" s="590"/>
    </row>
    <row r="36" spans="2:9" ht="62.45" customHeight="1" thickBot="1" x14ac:dyDescent="0.35">
      <c r="B36" s="987" t="s">
        <v>674</v>
      </c>
      <c r="C36" s="988"/>
      <c r="D36" s="988"/>
      <c r="E36" s="989"/>
      <c r="F36" s="405"/>
      <c r="G36" s="405"/>
      <c r="H36" s="405"/>
      <c r="I36" s="591"/>
    </row>
    <row r="37" spans="2:9" ht="17.45" customHeight="1" x14ac:dyDescent="0.3">
      <c r="B37" s="932" t="s">
        <v>3</v>
      </c>
      <c r="C37" s="993"/>
      <c r="D37" s="993"/>
      <c r="E37" s="993"/>
      <c r="F37" s="993"/>
      <c r="G37" s="993"/>
      <c r="H37" s="993"/>
      <c r="I37" s="994"/>
    </row>
    <row r="38" spans="2:9" ht="31.15" customHeight="1" thickBot="1" x14ac:dyDescent="0.35">
      <c r="B38" s="990" t="s">
        <v>675</v>
      </c>
      <c r="C38" s="991"/>
      <c r="D38" s="991"/>
      <c r="E38" s="991"/>
      <c r="F38" s="991"/>
      <c r="G38" s="991"/>
      <c r="H38" s="991"/>
      <c r="I38" s="992"/>
    </row>
    <row r="39" spans="2:9" ht="24" thickBot="1" x14ac:dyDescent="0.35">
      <c r="B39" s="982" t="s">
        <v>390</v>
      </c>
      <c r="C39" s="952"/>
      <c r="D39" s="952"/>
      <c r="E39" s="952"/>
      <c r="F39" s="983"/>
      <c r="G39" s="951" t="s">
        <v>2</v>
      </c>
      <c r="H39" s="952"/>
      <c r="I39" s="953"/>
    </row>
    <row r="40" spans="2:9" ht="40.15" customHeight="1" thickBot="1" x14ac:dyDescent="0.35">
      <c r="B40" s="947" t="s">
        <v>389</v>
      </c>
      <c r="C40" s="948"/>
      <c r="D40" s="948"/>
      <c r="E40" s="948"/>
      <c r="F40" s="949"/>
      <c r="G40" s="896" t="s">
        <v>388</v>
      </c>
      <c r="H40" s="897"/>
      <c r="I40" s="950"/>
    </row>
    <row r="41" spans="2:9" ht="40.15" customHeight="1" thickBot="1" x14ac:dyDescent="0.35">
      <c r="B41" s="944" t="s">
        <v>387</v>
      </c>
      <c r="C41" s="945"/>
      <c r="D41" s="945"/>
      <c r="E41" s="945"/>
      <c r="F41" s="946"/>
      <c r="G41" s="951" t="s">
        <v>386</v>
      </c>
      <c r="H41" s="952"/>
      <c r="I41" s="953"/>
    </row>
    <row r="42" spans="2:9" ht="40.15" customHeight="1" thickBot="1" x14ac:dyDescent="0.35">
      <c r="B42" s="947" t="s">
        <v>385</v>
      </c>
      <c r="C42" s="948"/>
      <c r="D42" s="948"/>
      <c r="E42" s="948"/>
      <c r="F42" s="949"/>
      <c r="G42" s="896" t="s">
        <v>382</v>
      </c>
      <c r="H42" s="897"/>
      <c r="I42" s="950"/>
    </row>
    <row r="43" spans="2:9" ht="40.15" customHeight="1" thickBot="1" x14ac:dyDescent="0.35">
      <c r="B43" s="944" t="s">
        <v>384</v>
      </c>
      <c r="C43" s="945"/>
      <c r="D43" s="945"/>
      <c r="E43" s="945"/>
      <c r="F43" s="946"/>
      <c r="G43" s="951" t="s">
        <v>382</v>
      </c>
      <c r="H43" s="952"/>
      <c r="I43" s="953"/>
    </row>
    <row r="44" spans="2:9" ht="40.15" customHeight="1" thickBot="1" x14ac:dyDescent="0.35">
      <c r="B44" s="947" t="s">
        <v>383</v>
      </c>
      <c r="C44" s="948"/>
      <c r="D44" s="948"/>
      <c r="E44" s="948"/>
      <c r="F44" s="949"/>
      <c r="G44" s="896" t="s">
        <v>382</v>
      </c>
      <c r="H44" s="897"/>
      <c r="I44" s="950"/>
    </row>
    <row r="45" spans="2:9" ht="40.15" customHeight="1" thickBot="1" x14ac:dyDescent="0.35">
      <c r="B45" s="944" t="s">
        <v>381</v>
      </c>
      <c r="C45" s="945"/>
      <c r="D45" s="945"/>
      <c r="E45" s="945"/>
      <c r="F45" s="946"/>
      <c r="G45" s="951" t="s">
        <v>380</v>
      </c>
      <c r="H45" s="952"/>
      <c r="I45" s="953"/>
    </row>
    <row r="46" spans="2:9" ht="45.75" customHeight="1" thickBot="1" x14ac:dyDescent="0.35">
      <c r="B46" s="941" t="s">
        <v>379</v>
      </c>
      <c r="C46" s="942"/>
      <c r="D46" s="942"/>
      <c r="E46" s="942"/>
      <c r="F46" s="943"/>
      <c r="G46" s="954" t="s">
        <v>378</v>
      </c>
      <c r="H46" s="955"/>
      <c r="I46" s="956"/>
    </row>
    <row r="47" spans="2:9" ht="20.25" thickTop="1" thickBot="1" x14ac:dyDescent="0.35">
      <c r="B47" s="841"/>
      <c r="C47" s="842"/>
      <c r="D47" s="842"/>
      <c r="E47" s="842"/>
      <c r="F47" s="842"/>
      <c r="G47" s="842"/>
      <c r="H47" s="842"/>
      <c r="I47" s="843"/>
    </row>
    <row r="48" spans="2:9" ht="20.25" thickTop="1" thickBot="1" x14ac:dyDescent="0.35"/>
    <row r="49" spans="2:10" ht="24" customHeight="1" thickBot="1" x14ac:dyDescent="0.35">
      <c r="B49" s="896" t="s">
        <v>677</v>
      </c>
      <c r="C49" s="897"/>
      <c r="D49" s="897"/>
      <c r="E49" s="897"/>
      <c r="F49" s="897"/>
      <c r="G49" s="897"/>
      <c r="H49" s="897"/>
      <c r="I49" s="898"/>
      <c r="J49" s="295"/>
    </row>
    <row r="50" spans="2:10" ht="18" customHeight="1" thickBot="1" x14ac:dyDescent="0.35">
      <c r="B50" s="406"/>
      <c r="C50" s="394"/>
      <c r="D50" s="394"/>
      <c r="E50" s="394"/>
      <c r="F50" s="394"/>
      <c r="G50" s="394"/>
      <c r="H50" s="394"/>
      <c r="I50" s="407"/>
      <c r="J50" s="295"/>
    </row>
    <row r="51" spans="2:10" ht="24" customHeight="1" thickBot="1" x14ac:dyDescent="0.35">
      <c r="B51" s="532" t="s">
        <v>377</v>
      </c>
      <c r="C51" s="533"/>
      <c r="D51" s="533"/>
      <c r="E51" s="533"/>
      <c r="F51" s="533"/>
      <c r="G51" s="533"/>
      <c r="H51" s="533"/>
      <c r="I51" s="534"/>
      <c r="J51" s="295"/>
    </row>
    <row r="52" spans="2:10" ht="21" customHeight="1" thickBot="1" x14ac:dyDescent="0.4">
      <c r="B52" s="408"/>
      <c r="C52" s="884" t="s">
        <v>376</v>
      </c>
      <c r="D52" s="885"/>
      <c r="E52" s="886"/>
      <c r="F52" s="884" t="s">
        <v>375</v>
      </c>
      <c r="G52" s="885"/>
      <c r="H52" s="885"/>
      <c r="I52" s="886"/>
    </row>
    <row r="53" spans="2:10" ht="18.600000000000001" customHeight="1" thickBot="1" x14ac:dyDescent="0.4">
      <c r="B53" s="409"/>
      <c r="C53" s="887" t="s">
        <v>678</v>
      </c>
      <c r="D53" s="888"/>
      <c r="E53" s="889"/>
      <c r="F53" s="884" t="s">
        <v>679</v>
      </c>
      <c r="G53" s="885"/>
      <c r="H53" s="885"/>
      <c r="I53" s="886"/>
    </row>
    <row r="54" spans="2:10" ht="21" customHeight="1" thickBot="1" x14ac:dyDescent="0.4">
      <c r="B54" s="409"/>
      <c r="C54" s="887" t="s">
        <v>680</v>
      </c>
      <c r="D54" s="888"/>
      <c r="E54" s="889"/>
      <c r="F54" s="884" t="s">
        <v>681</v>
      </c>
      <c r="G54" s="885"/>
      <c r="H54" s="885"/>
      <c r="I54" s="886"/>
    </row>
    <row r="55" spans="2:10" ht="18.600000000000001" customHeight="1" thickBot="1" x14ac:dyDescent="0.4">
      <c r="B55" s="409"/>
      <c r="C55" s="887" t="s">
        <v>682</v>
      </c>
      <c r="D55" s="888"/>
      <c r="E55" s="889"/>
      <c r="F55" s="884" t="s">
        <v>683</v>
      </c>
      <c r="G55" s="885"/>
      <c r="H55" s="885"/>
      <c r="I55" s="886"/>
    </row>
    <row r="56" spans="2:10" ht="18.600000000000001" customHeight="1" thickBot="1" x14ac:dyDescent="0.4">
      <c r="B56" s="410"/>
      <c r="C56" s="887" t="s">
        <v>374</v>
      </c>
      <c r="D56" s="888"/>
      <c r="E56" s="888"/>
      <c r="F56" s="888"/>
      <c r="G56" s="888"/>
      <c r="H56" s="888"/>
      <c r="I56" s="889"/>
    </row>
    <row r="57" spans="2:10" ht="24" customHeight="1" thickBot="1" x14ac:dyDescent="0.4">
      <c r="B57" s="890" t="s">
        <v>684</v>
      </c>
      <c r="C57" s="891"/>
      <c r="D57" s="891"/>
      <c r="E57" s="891"/>
      <c r="F57" s="891"/>
      <c r="G57" s="891"/>
      <c r="H57" s="891"/>
      <c r="I57" s="892"/>
    </row>
    <row r="58" spans="2:10" ht="24" customHeight="1" thickBot="1" x14ac:dyDescent="0.4">
      <c r="B58" s="408"/>
      <c r="C58" s="411" t="s">
        <v>373</v>
      </c>
      <c r="D58" s="412"/>
      <c r="E58" s="413"/>
      <c r="F58" s="414" t="s">
        <v>372</v>
      </c>
      <c r="G58" s="415"/>
      <c r="H58" s="416"/>
      <c r="I58" s="417"/>
      <c r="J58" s="277"/>
    </row>
    <row r="59" spans="2:10" ht="24" customHeight="1" thickBot="1" x14ac:dyDescent="0.4">
      <c r="B59" s="409"/>
      <c r="C59" s="530" t="s">
        <v>371</v>
      </c>
      <c r="D59" s="418"/>
      <c r="E59" s="413" t="str">
        <f>IF(E58&lt;1,"",IF(E58&lt;=10,"-2.5",IF(E58&lt;=90,E58/40-2.75,IF(E58&gt;=90,"-0.5"))))</f>
        <v/>
      </c>
      <c r="F59" s="414" t="s">
        <v>1</v>
      </c>
      <c r="G59" s="419"/>
      <c r="H59" s="420"/>
      <c r="I59" s="421"/>
      <c r="J59" s="277"/>
    </row>
    <row r="60" spans="2:10" ht="24" customHeight="1" thickBot="1" x14ac:dyDescent="0.4">
      <c r="B60" s="410"/>
      <c r="C60" s="871" t="s">
        <v>370</v>
      </c>
      <c r="D60" s="871"/>
      <c r="E60" s="871"/>
      <c r="F60" s="871"/>
      <c r="G60" s="422"/>
      <c r="H60" s="423"/>
      <c r="I60" s="424"/>
      <c r="J60" s="277"/>
    </row>
    <row r="61" spans="2:10" ht="24" customHeight="1" x14ac:dyDescent="0.3">
      <c r="B61" s="532" t="s">
        <v>369</v>
      </c>
      <c r="C61" s="533"/>
      <c r="D61" s="533"/>
      <c r="E61" s="533"/>
      <c r="F61" s="533"/>
      <c r="G61" s="533"/>
      <c r="H61" s="533"/>
      <c r="I61" s="534"/>
      <c r="J61" s="295"/>
    </row>
    <row r="62" spans="2:10" ht="24" customHeight="1" x14ac:dyDescent="0.3">
      <c r="B62" s="532" t="s">
        <v>368</v>
      </c>
      <c r="C62" s="533"/>
      <c r="D62" s="533"/>
      <c r="E62" s="533"/>
      <c r="F62" s="533"/>
      <c r="G62" s="533"/>
      <c r="H62" s="533"/>
      <c r="I62" s="534"/>
      <c r="J62" s="295"/>
    </row>
    <row r="63" spans="2:10" ht="24" customHeight="1" x14ac:dyDescent="0.3">
      <c r="B63" s="529" t="s">
        <v>367</v>
      </c>
      <c r="C63" s="533"/>
      <c r="D63" s="533"/>
      <c r="E63" s="533"/>
      <c r="F63" s="533"/>
      <c r="G63" s="533"/>
      <c r="H63" s="533"/>
      <c r="I63" s="534"/>
      <c r="J63" s="295"/>
    </row>
    <row r="64" spans="2:10" ht="24" customHeight="1" x14ac:dyDescent="0.35">
      <c r="B64" s="425"/>
      <c r="C64" s="530" t="s">
        <v>685</v>
      </c>
      <c r="D64" s="530"/>
      <c r="E64" s="530"/>
      <c r="F64" s="530"/>
      <c r="G64" s="530"/>
      <c r="H64" s="530"/>
      <c r="I64" s="531"/>
      <c r="J64" s="277"/>
    </row>
    <row r="65" spans="2:10" ht="24" customHeight="1" x14ac:dyDescent="0.35">
      <c r="B65" s="425"/>
      <c r="C65" s="530" t="s">
        <v>686</v>
      </c>
      <c r="D65" s="530"/>
      <c r="E65" s="530"/>
      <c r="F65" s="530"/>
      <c r="G65" s="530"/>
      <c r="H65" s="530"/>
      <c r="I65" s="531"/>
      <c r="J65" s="277"/>
    </row>
    <row r="66" spans="2:10" ht="24" customHeight="1" x14ac:dyDescent="0.3">
      <c r="B66" s="532" t="s">
        <v>687</v>
      </c>
      <c r="C66" s="530"/>
      <c r="D66" s="530"/>
      <c r="E66" s="530"/>
      <c r="F66" s="530"/>
      <c r="G66" s="530"/>
      <c r="H66" s="530"/>
      <c r="I66" s="531"/>
      <c r="J66" s="277"/>
    </row>
    <row r="67" spans="2:10" ht="24" customHeight="1" thickBot="1" x14ac:dyDescent="0.35">
      <c r="B67" s="1038" t="s">
        <v>688</v>
      </c>
      <c r="C67" s="1016"/>
      <c r="D67" s="1016"/>
      <c r="E67" s="1016"/>
      <c r="F67" s="1016"/>
      <c r="G67" s="1016"/>
      <c r="H67" s="1016"/>
      <c r="I67" s="1039"/>
      <c r="J67" s="295"/>
    </row>
    <row r="68" spans="2:10" ht="24" customHeight="1" thickBot="1" x14ac:dyDescent="0.4">
      <c r="B68" s="893"/>
      <c r="C68" s="894"/>
      <c r="D68" s="894"/>
      <c r="E68" s="894"/>
      <c r="F68" s="894"/>
      <c r="G68" s="894"/>
      <c r="H68" s="894"/>
      <c r="I68" s="895"/>
      <c r="J68" s="295"/>
    </row>
    <row r="69" spans="2:10" ht="24" customHeight="1" thickBot="1" x14ac:dyDescent="0.35">
      <c r="B69" s="896" t="s">
        <v>366</v>
      </c>
      <c r="C69" s="897"/>
      <c r="D69" s="897"/>
      <c r="E69" s="897"/>
      <c r="F69" s="897"/>
      <c r="G69" s="897"/>
      <c r="H69" s="897"/>
      <c r="I69" s="898"/>
    </row>
    <row r="70" spans="2:10" ht="24" customHeight="1" x14ac:dyDescent="0.3">
      <c r="B70" s="868" t="s">
        <v>689</v>
      </c>
      <c r="C70" s="869"/>
      <c r="D70" s="869"/>
      <c r="E70" s="869"/>
      <c r="F70" s="869"/>
      <c r="G70" s="869"/>
      <c r="H70" s="869"/>
      <c r="I70" s="870"/>
      <c r="J70" s="305"/>
    </row>
    <row r="71" spans="2:10" ht="24" customHeight="1" x14ac:dyDescent="0.3">
      <c r="B71" s="881" t="s">
        <v>0</v>
      </c>
      <c r="C71" s="882"/>
      <c r="D71" s="882"/>
      <c r="E71" s="882"/>
      <c r="F71" s="882"/>
      <c r="G71" s="882"/>
      <c r="H71" s="882"/>
      <c r="I71" s="883"/>
      <c r="J71" s="304"/>
    </row>
    <row r="72" spans="2:10" ht="24" customHeight="1" x14ac:dyDescent="0.3">
      <c r="B72" s="854" t="s">
        <v>690</v>
      </c>
      <c r="C72" s="855"/>
      <c r="D72" s="855"/>
      <c r="E72" s="855"/>
      <c r="F72" s="855"/>
      <c r="G72" s="855"/>
      <c r="H72" s="855"/>
      <c r="I72" s="856"/>
      <c r="J72" s="295"/>
    </row>
    <row r="73" spans="2:10" ht="24" customHeight="1" x14ac:dyDescent="0.3">
      <c r="B73" s="854" t="s">
        <v>691</v>
      </c>
      <c r="C73" s="855"/>
      <c r="D73" s="855"/>
      <c r="E73" s="855"/>
      <c r="F73" s="855"/>
      <c r="G73" s="855"/>
      <c r="H73" s="855"/>
      <c r="I73" s="856"/>
      <c r="J73" s="295"/>
    </row>
    <row r="74" spans="2:10" ht="24" customHeight="1" thickBot="1" x14ac:dyDescent="0.4">
      <c r="B74" s="399"/>
      <c r="C74" s="855" t="s">
        <v>692</v>
      </c>
      <c r="D74" s="855"/>
      <c r="E74" s="855"/>
      <c r="F74" s="855"/>
      <c r="G74" s="855"/>
      <c r="H74" s="855"/>
      <c r="I74" s="856"/>
      <c r="J74" s="295"/>
    </row>
    <row r="75" spans="2:10" ht="24" customHeight="1" thickBot="1" x14ac:dyDescent="0.4">
      <c r="B75" s="303"/>
      <c r="C75" s="302"/>
      <c r="D75" s="302"/>
      <c r="E75" s="302"/>
      <c r="F75" s="302"/>
      <c r="G75" s="857" t="s">
        <v>329</v>
      </c>
      <c r="H75" s="858"/>
      <c r="I75" s="536" t="s">
        <v>328</v>
      </c>
    </row>
    <row r="76" spans="2:10" ht="24" customHeight="1" thickBot="1" x14ac:dyDescent="0.35">
      <c r="B76" s="859"/>
      <c r="C76" s="293" t="s">
        <v>365</v>
      </c>
      <c r="D76" s="851"/>
      <c r="E76" s="852"/>
      <c r="F76" s="853"/>
      <c r="G76" s="311"/>
      <c r="H76" s="270" t="s">
        <v>323</v>
      </c>
      <c r="I76" s="310"/>
    </row>
    <row r="77" spans="2:10" ht="24" customHeight="1" thickBot="1" x14ac:dyDescent="0.35">
      <c r="B77" s="859"/>
      <c r="C77" s="293" t="s">
        <v>364</v>
      </c>
      <c r="D77" s="851"/>
      <c r="E77" s="852"/>
      <c r="F77" s="853"/>
      <c r="G77" s="309"/>
      <c r="H77" s="268" t="s">
        <v>323</v>
      </c>
      <c r="I77" s="310"/>
    </row>
    <row r="78" spans="2:10" ht="24" customHeight="1" thickBot="1" x14ac:dyDescent="0.35">
      <c r="B78" s="859"/>
      <c r="C78" s="293" t="s">
        <v>363</v>
      </c>
      <c r="D78" s="851"/>
      <c r="E78" s="852"/>
      <c r="F78" s="853"/>
      <c r="G78" s="309"/>
      <c r="H78" s="268" t="s">
        <v>323</v>
      </c>
      <c r="I78" s="310"/>
    </row>
    <row r="79" spans="2:10" ht="24" customHeight="1" thickBot="1" x14ac:dyDescent="0.35">
      <c r="B79" s="859"/>
      <c r="C79" s="293" t="s">
        <v>362</v>
      </c>
      <c r="D79" s="876"/>
      <c r="E79" s="877"/>
      <c r="F79" s="878"/>
      <c r="G79" s="309"/>
      <c r="H79" s="268" t="s">
        <v>323</v>
      </c>
      <c r="I79" s="310"/>
      <c r="J79" s="233"/>
    </row>
    <row r="80" spans="2:10" ht="24" customHeight="1" x14ac:dyDescent="0.3">
      <c r="B80" s="859"/>
      <c r="C80" s="879" t="s">
        <v>361</v>
      </c>
      <c r="D80" s="879"/>
      <c r="E80" s="879"/>
      <c r="F80" s="879"/>
      <c r="G80" s="879"/>
      <c r="H80" s="879"/>
      <c r="I80" s="880"/>
      <c r="J80" s="301"/>
    </row>
    <row r="81" spans="2:11" ht="24" customHeight="1" thickBot="1" x14ac:dyDescent="0.35">
      <c r="B81" s="300"/>
      <c r="C81" s="299"/>
      <c r="D81" s="299"/>
      <c r="E81" s="299"/>
      <c r="F81" s="299"/>
      <c r="G81" s="299"/>
      <c r="H81" s="299"/>
      <c r="I81" s="298"/>
      <c r="J81" s="296"/>
    </row>
    <row r="82" spans="2:11" ht="24" customHeight="1" x14ac:dyDescent="0.3">
      <c r="B82" s="1029" t="s">
        <v>693</v>
      </c>
      <c r="C82" s="1030"/>
      <c r="D82" s="1030"/>
      <c r="E82" s="1030"/>
      <c r="F82" s="1030"/>
      <c r="G82" s="1030"/>
      <c r="H82" s="1030"/>
      <c r="I82" s="1031"/>
      <c r="J82" s="297"/>
      <c r="K82" s="297"/>
    </row>
    <row r="83" spans="2:11" ht="24" customHeight="1" x14ac:dyDescent="0.3">
      <c r="B83" s="1032"/>
      <c r="C83" s="1033"/>
      <c r="D83" s="1033"/>
      <c r="E83" s="1033"/>
      <c r="F83" s="1033"/>
      <c r="G83" s="1033"/>
      <c r="H83" s="1033"/>
      <c r="I83" s="1034"/>
      <c r="J83" s="297"/>
      <c r="K83" s="297"/>
    </row>
    <row r="84" spans="2:11" ht="24" customHeight="1" x14ac:dyDescent="0.3">
      <c r="B84" s="1035" t="s">
        <v>360</v>
      </c>
      <c r="C84" s="1036"/>
      <c r="D84" s="1036"/>
      <c r="E84" s="1036"/>
      <c r="F84" s="1036"/>
      <c r="G84" s="1036"/>
      <c r="H84" s="1036"/>
      <c r="I84" s="1037"/>
      <c r="J84" s="296"/>
    </row>
    <row r="85" spans="2:11" ht="24" customHeight="1" x14ac:dyDescent="0.3">
      <c r="B85" s="1035"/>
      <c r="C85" s="1036"/>
      <c r="D85" s="1036"/>
      <c r="E85" s="1036"/>
      <c r="F85" s="1036"/>
      <c r="G85" s="1036"/>
      <c r="H85" s="1036"/>
      <c r="I85" s="1037"/>
      <c r="J85" s="296"/>
    </row>
    <row r="86" spans="2:11" ht="24" customHeight="1" x14ac:dyDescent="0.3">
      <c r="B86" s="854" t="s">
        <v>359</v>
      </c>
      <c r="C86" s="855"/>
      <c r="D86" s="855"/>
      <c r="E86" s="855"/>
      <c r="F86" s="855"/>
      <c r="G86" s="855"/>
      <c r="H86" s="855"/>
      <c r="I86" s="856"/>
      <c r="J86" s="296"/>
    </row>
    <row r="87" spans="2:11" ht="24" customHeight="1" x14ac:dyDescent="0.3">
      <c r="B87" s="854" t="s">
        <v>358</v>
      </c>
      <c r="C87" s="855"/>
      <c r="D87" s="855"/>
      <c r="E87" s="855"/>
      <c r="F87" s="855"/>
      <c r="G87" s="855"/>
      <c r="H87" s="855"/>
      <c r="I87" s="856"/>
      <c r="J87" s="295"/>
    </row>
    <row r="88" spans="2:11" ht="24" customHeight="1" x14ac:dyDescent="0.35">
      <c r="B88" s="399"/>
      <c r="C88" s="530" t="s">
        <v>694</v>
      </c>
      <c r="D88" s="530"/>
      <c r="E88" s="530"/>
      <c r="F88" s="530"/>
      <c r="G88" s="530"/>
      <c r="H88" s="530"/>
      <c r="I88" s="531"/>
      <c r="J88" s="295"/>
    </row>
    <row r="89" spans="2:11" ht="24" customHeight="1" thickBot="1" x14ac:dyDescent="0.35">
      <c r="B89" s="532"/>
      <c r="C89" s="530" t="s">
        <v>695</v>
      </c>
      <c r="D89" s="533"/>
      <c r="E89" s="533"/>
      <c r="F89" s="533"/>
      <c r="G89" s="533"/>
      <c r="H89" s="533"/>
      <c r="I89" s="534"/>
      <c r="J89" s="295"/>
    </row>
    <row r="90" spans="2:11" ht="24" customHeight="1" thickBot="1" x14ac:dyDescent="0.4">
      <c r="B90" s="863"/>
      <c r="C90" s="864"/>
      <c r="D90" s="864"/>
      <c r="E90" s="864"/>
      <c r="F90" s="865"/>
      <c r="G90" s="264" t="s">
        <v>321</v>
      </c>
      <c r="H90" s="264" t="s">
        <v>320</v>
      </c>
      <c r="I90" s="264" t="s">
        <v>319</v>
      </c>
    </row>
    <row r="91" spans="2:11" ht="24" customHeight="1" thickBot="1" x14ac:dyDescent="0.35">
      <c r="B91" s="859"/>
      <c r="C91" s="294" t="s">
        <v>357</v>
      </c>
      <c r="D91" s="1026"/>
      <c r="E91" s="1027"/>
      <c r="F91" s="1028"/>
      <c r="G91" s="308"/>
      <c r="H91" s="309" t="str">
        <f>E59</f>
        <v/>
      </c>
      <c r="I91" s="310"/>
    </row>
    <row r="92" spans="2:11" ht="24" customHeight="1" thickBot="1" x14ac:dyDescent="0.35">
      <c r="B92" s="859"/>
      <c r="C92" s="293" t="s">
        <v>356</v>
      </c>
      <c r="D92" s="851"/>
      <c r="E92" s="852"/>
      <c r="F92" s="853"/>
      <c r="G92" s="308"/>
      <c r="H92" s="309" t="str">
        <f>E59</f>
        <v/>
      </c>
      <c r="I92" s="310"/>
    </row>
    <row r="93" spans="2:11" ht="24" customHeight="1" thickBot="1" x14ac:dyDescent="0.35">
      <c r="B93" s="859"/>
      <c r="C93" s="293" t="s">
        <v>355</v>
      </c>
      <c r="D93" s="851"/>
      <c r="E93" s="852"/>
      <c r="F93" s="853"/>
      <c r="G93" s="308"/>
      <c r="H93" s="309" t="str">
        <f>E59</f>
        <v/>
      </c>
      <c r="I93" s="310"/>
    </row>
    <row r="94" spans="2:11" ht="24" customHeight="1" thickBot="1" x14ac:dyDescent="0.35">
      <c r="B94" s="859"/>
      <c r="C94" s="293" t="s">
        <v>354</v>
      </c>
      <c r="D94" s="851"/>
      <c r="E94" s="852"/>
      <c r="F94" s="853"/>
      <c r="G94" s="308"/>
      <c r="H94" s="309" t="str">
        <f>E59</f>
        <v/>
      </c>
      <c r="I94" s="310"/>
      <c r="J94"/>
    </row>
    <row r="95" spans="2:11" ht="24" customHeight="1" thickBot="1" x14ac:dyDescent="0.35">
      <c r="B95" s="866"/>
      <c r="C95" s="292" t="s">
        <v>353</v>
      </c>
      <c r="D95" s="292"/>
      <c r="E95" s="292"/>
      <c r="F95" s="292"/>
      <c r="G95" s="292"/>
      <c r="H95" s="291"/>
      <c r="I95" s="290"/>
      <c r="J95"/>
    </row>
    <row r="96" spans="2:11" ht="24" customHeight="1" thickBot="1" x14ac:dyDescent="0.4">
      <c r="B96" s="575"/>
      <c r="C96" s="289"/>
      <c r="D96" s="289"/>
      <c r="E96" s="289"/>
      <c r="F96" s="289"/>
      <c r="G96" s="289"/>
      <c r="H96" s="289"/>
      <c r="I96" s="576"/>
      <c r="J96"/>
    </row>
    <row r="97" spans="2:11" ht="24" customHeight="1" x14ac:dyDescent="0.3">
      <c r="B97" s="868" t="s">
        <v>696</v>
      </c>
      <c r="C97" s="869"/>
      <c r="D97" s="869"/>
      <c r="E97" s="869"/>
      <c r="F97" s="869"/>
      <c r="G97" s="869"/>
      <c r="H97" s="869"/>
      <c r="I97" s="870"/>
      <c r="J97"/>
    </row>
    <row r="98" spans="2:11" ht="24" customHeight="1" thickBot="1" x14ac:dyDescent="0.35">
      <c r="B98" s="426"/>
      <c r="C98" s="871" t="s">
        <v>352</v>
      </c>
      <c r="D98" s="871"/>
      <c r="E98" s="871"/>
      <c r="F98" s="871"/>
      <c r="G98" s="871"/>
      <c r="H98" s="871"/>
      <c r="I98" s="872"/>
      <c r="J98"/>
    </row>
    <row r="99" spans="2:11" ht="18.600000000000001" customHeight="1" thickBot="1" x14ac:dyDescent="0.35">
      <c r="B99" s="838" t="s">
        <v>351</v>
      </c>
      <c r="C99" s="839"/>
      <c r="D99" s="839"/>
      <c r="E99" s="839"/>
      <c r="F99" s="839"/>
      <c r="G99" s="839"/>
      <c r="H99" s="839"/>
      <c r="I99" s="840"/>
      <c r="J99"/>
    </row>
    <row r="100" spans="2:11" ht="18.600000000000001" customHeight="1" thickBot="1" x14ac:dyDescent="0.4">
      <c r="B100" s="1023"/>
      <c r="C100" s="1024"/>
      <c r="D100" s="1024"/>
      <c r="E100" s="1024"/>
      <c r="F100" s="1024"/>
      <c r="G100" s="1024"/>
      <c r="H100" s="1024"/>
      <c r="I100" s="1025"/>
      <c r="J100"/>
      <c r="K100"/>
    </row>
    <row r="101" spans="2:11" ht="18" customHeight="1" thickBot="1" x14ac:dyDescent="0.4">
      <c r="B101" s="922" t="s">
        <v>327</v>
      </c>
      <c r="C101" s="535"/>
      <c r="D101" s="313" t="s">
        <v>344</v>
      </c>
      <c r="E101" s="278"/>
      <c r="F101" s="287"/>
      <c r="G101" s="286"/>
      <c r="H101" s="286"/>
      <c r="I101" s="285"/>
      <c r="J101"/>
      <c r="K101"/>
    </row>
    <row r="102" spans="2:11" ht="21.75" thickBot="1" x14ac:dyDescent="0.4">
      <c r="B102" s="923"/>
      <c r="C102" s="535"/>
      <c r="D102" s="313" t="s">
        <v>341</v>
      </c>
      <c r="E102" s="273"/>
      <c r="F102" s="1018" t="s">
        <v>350</v>
      </c>
      <c r="G102" s="1019"/>
      <c r="H102" s="1019"/>
      <c r="I102" s="1020"/>
      <c r="J102"/>
      <c r="K102"/>
    </row>
    <row r="103" spans="2:11" ht="21.75" thickBot="1" x14ac:dyDescent="0.4">
      <c r="B103" s="281"/>
      <c r="C103" s="280"/>
      <c r="D103" s="280"/>
      <c r="E103" s="273"/>
      <c r="F103" s="288" t="s">
        <v>349</v>
      </c>
      <c r="G103" s="314"/>
      <c r="H103" s="288" t="s">
        <v>348</v>
      </c>
      <c r="I103" s="315"/>
      <c r="J103"/>
      <c r="K103"/>
    </row>
    <row r="104" spans="2:11" ht="21.75" thickBot="1" x14ac:dyDescent="0.4">
      <c r="B104" s="922" t="s">
        <v>326</v>
      </c>
      <c r="C104" s="535"/>
      <c r="D104" s="313" t="s">
        <v>344</v>
      </c>
      <c r="E104" s="283"/>
      <c r="F104" s="901" t="s">
        <v>347</v>
      </c>
      <c r="G104" s="902"/>
      <c r="H104" s="1021">
        <f>I103-G103</f>
        <v>0</v>
      </c>
      <c r="I104" s="1022"/>
      <c r="J104"/>
      <c r="K104"/>
    </row>
    <row r="105" spans="2:11" ht="18" customHeight="1" thickBot="1" x14ac:dyDescent="0.4">
      <c r="B105" s="923"/>
      <c r="C105" s="535"/>
      <c r="D105" s="313" t="s">
        <v>341</v>
      </c>
      <c r="E105" s="283"/>
      <c r="F105" s="914" t="s">
        <v>346</v>
      </c>
      <c r="G105" s="915"/>
      <c r="H105" s="920"/>
      <c r="I105" s="921"/>
      <c r="J105"/>
      <c r="K105"/>
    </row>
    <row r="106" spans="2:11" ht="21.75" thickBot="1" x14ac:dyDescent="0.4">
      <c r="B106" s="281"/>
      <c r="C106" s="280"/>
      <c r="D106" s="280"/>
      <c r="E106" s="322"/>
      <c r="F106" s="924"/>
      <c r="G106" s="925"/>
      <c r="H106" s="925"/>
      <c r="I106" s="926"/>
      <c r="J106"/>
      <c r="K106"/>
    </row>
    <row r="107" spans="2:11" ht="21.75" thickBot="1" x14ac:dyDescent="0.4">
      <c r="B107" s="922" t="s">
        <v>325</v>
      </c>
      <c r="C107" s="535"/>
      <c r="D107" s="313" t="s">
        <v>344</v>
      </c>
      <c r="E107" s="323"/>
      <c r="F107" s="324" t="s">
        <v>417</v>
      </c>
      <c r="G107" s="325"/>
      <c r="H107" s="924"/>
      <c r="I107" s="926"/>
      <c r="J107"/>
      <c r="K107"/>
    </row>
    <row r="108" spans="2:11" ht="21.75" thickBot="1" x14ac:dyDescent="0.4">
      <c r="B108" s="923"/>
      <c r="C108" s="535"/>
      <c r="D108" s="313" t="s">
        <v>341</v>
      </c>
      <c r="E108" s="283"/>
      <c r="F108" s="916" t="s">
        <v>345</v>
      </c>
      <c r="G108" s="917"/>
      <c r="H108" s="918" t="str">
        <f>IF(G107&lt;=120,"Yes","No")</f>
        <v>Yes</v>
      </c>
      <c r="I108" s="919"/>
      <c r="J108"/>
      <c r="K108"/>
    </row>
    <row r="109" spans="2:11" ht="21.75" thickBot="1" x14ac:dyDescent="0.4">
      <c r="B109" s="281"/>
      <c r="C109" s="280"/>
      <c r="D109" s="280"/>
      <c r="E109" s="283"/>
      <c r="F109" s="287"/>
      <c r="G109" s="286"/>
      <c r="H109" s="286"/>
      <c r="I109" s="285"/>
      <c r="J109"/>
      <c r="K109"/>
    </row>
    <row r="110" spans="2:11" ht="21.75" thickBot="1" x14ac:dyDescent="0.4">
      <c r="B110" s="922" t="s">
        <v>324</v>
      </c>
      <c r="C110" s="535"/>
      <c r="D110" s="313" t="s">
        <v>344</v>
      </c>
      <c r="E110" s="283"/>
      <c r="F110" s="284" t="s">
        <v>343</v>
      </c>
      <c r="G110" s="899"/>
      <c r="H110" s="900"/>
      <c r="I110" s="316" t="s">
        <v>342</v>
      </c>
      <c r="J110"/>
      <c r="K110"/>
    </row>
    <row r="111" spans="2:11" ht="21.75" thickBot="1" x14ac:dyDescent="0.4">
      <c r="B111" s="923"/>
      <c r="C111" s="535"/>
      <c r="D111" s="313" t="s">
        <v>341</v>
      </c>
      <c r="E111" s="283"/>
      <c r="F111" s="577"/>
      <c r="G111" s="326" t="s">
        <v>340</v>
      </c>
      <c r="H111" s="317"/>
      <c r="I111" s="282"/>
      <c r="J111"/>
      <c r="K111"/>
    </row>
    <row r="112" spans="2:11" ht="21.75" thickBot="1" x14ac:dyDescent="0.4">
      <c r="B112" s="281"/>
      <c r="C112" s="280"/>
      <c r="D112" s="280"/>
      <c r="E112" s="279"/>
      <c r="F112" s="860"/>
      <c r="G112" s="861"/>
      <c r="H112" s="861"/>
      <c r="I112" s="862"/>
      <c r="J112"/>
      <c r="K112"/>
    </row>
    <row r="113" spans="2:10" ht="21.75" thickBot="1" x14ac:dyDescent="0.4">
      <c r="B113" s="911"/>
      <c r="C113" s="912"/>
      <c r="D113" s="912"/>
      <c r="E113" s="912"/>
      <c r="F113" s="912"/>
      <c r="G113" s="912"/>
      <c r="H113" s="912"/>
      <c r="I113" s="913"/>
      <c r="J113"/>
    </row>
    <row r="114" spans="2:10" ht="21.75" thickBot="1" x14ac:dyDescent="0.4">
      <c r="B114" s="278"/>
      <c r="C114" s="319" t="s">
        <v>339</v>
      </c>
      <c r="D114" s="321" t="s">
        <v>338</v>
      </c>
      <c r="E114" s="264" t="s">
        <v>416</v>
      </c>
      <c r="F114" s="536" t="s">
        <v>337</v>
      </c>
      <c r="G114" s="264" t="s">
        <v>336</v>
      </c>
      <c r="H114" s="264" t="s">
        <v>335</v>
      </c>
      <c r="I114" s="264" t="s">
        <v>334</v>
      </c>
      <c r="J114" s="277"/>
    </row>
    <row r="115" spans="2:10" ht="18" customHeight="1" thickBot="1" x14ac:dyDescent="0.4">
      <c r="B115" s="273"/>
      <c r="C115" s="320"/>
      <c r="D115" s="312"/>
      <c r="E115" s="312"/>
      <c r="F115" s="318"/>
      <c r="G115" s="312"/>
      <c r="H115" s="312"/>
      <c r="I115" s="312"/>
      <c r="J115"/>
    </row>
    <row r="116" spans="2:10" ht="18.600000000000001" customHeight="1" thickBot="1" x14ac:dyDescent="0.4">
      <c r="B116" s="273"/>
      <c r="C116" s="276"/>
      <c r="D116" s="306"/>
      <c r="E116" s="306"/>
      <c r="F116" s="275"/>
      <c r="G116" s="275"/>
      <c r="H116" s="275"/>
      <c r="I116" s="274"/>
      <c r="J116"/>
    </row>
    <row r="117" spans="2:10" ht="18" customHeight="1" x14ac:dyDescent="0.35">
      <c r="B117" s="273"/>
      <c r="C117" s="909" t="s">
        <v>333</v>
      </c>
      <c r="D117" s="903"/>
      <c r="E117" s="904"/>
      <c r="F117" s="904"/>
      <c r="G117" s="904"/>
      <c r="H117" s="904"/>
      <c r="I117" s="905"/>
      <c r="J117"/>
    </row>
    <row r="118" spans="2:10" ht="21.75" thickBot="1" x14ac:dyDescent="0.35">
      <c r="B118" s="272"/>
      <c r="C118" s="910"/>
      <c r="D118" s="906"/>
      <c r="E118" s="907"/>
      <c r="F118" s="907"/>
      <c r="G118" s="907"/>
      <c r="H118" s="907"/>
      <c r="I118" s="908"/>
      <c r="J118"/>
    </row>
    <row r="119" spans="2:10" ht="21.75" thickBot="1" x14ac:dyDescent="0.4">
      <c r="B119" s="573"/>
      <c r="C119" s="574"/>
      <c r="D119" s="574"/>
      <c r="E119" s="574"/>
      <c r="F119" s="574"/>
      <c r="G119" s="574"/>
      <c r="H119" s="574"/>
      <c r="I119" s="574"/>
      <c r="J119"/>
    </row>
    <row r="120" spans="2:10" ht="21.75" thickBot="1" x14ac:dyDescent="0.4">
      <c r="B120" s="1007"/>
      <c r="C120" s="1008"/>
      <c r="D120" s="1008"/>
      <c r="E120" s="1008"/>
      <c r="F120" s="1008"/>
      <c r="G120" s="1008"/>
      <c r="H120" s="1008"/>
      <c r="I120" s="1009"/>
      <c r="J120"/>
    </row>
    <row r="121" spans="2:10" ht="18.600000000000001" customHeight="1" thickBot="1" x14ac:dyDescent="0.35">
      <c r="B121" s="896" t="s">
        <v>332</v>
      </c>
      <c r="C121" s="897"/>
      <c r="D121" s="897"/>
      <c r="E121" s="897"/>
      <c r="F121" s="897"/>
      <c r="G121" s="897"/>
      <c r="H121" s="897"/>
      <c r="I121" s="898"/>
      <c r="J121"/>
    </row>
    <row r="122" spans="2:10" ht="18" customHeight="1" x14ac:dyDescent="0.3">
      <c r="B122" s="868" t="s">
        <v>697</v>
      </c>
      <c r="C122" s="869"/>
      <c r="D122" s="869"/>
      <c r="E122" s="869"/>
      <c r="F122" s="869"/>
      <c r="G122" s="869"/>
      <c r="H122" s="869"/>
      <c r="I122" s="870"/>
      <c r="J122"/>
    </row>
    <row r="123" spans="2:10" ht="18" customHeight="1" x14ac:dyDescent="0.3">
      <c r="B123" s="854" t="s">
        <v>698</v>
      </c>
      <c r="C123" s="855"/>
      <c r="D123" s="855"/>
      <c r="E123" s="855"/>
      <c r="F123" s="855"/>
      <c r="G123" s="855"/>
      <c r="H123" s="855"/>
      <c r="I123" s="856"/>
      <c r="J123"/>
    </row>
    <row r="124" spans="2:10" ht="18" customHeight="1" x14ac:dyDescent="0.3">
      <c r="B124" s="854" t="s">
        <v>699</v>
      </c>
      <c r="C124" s="855"/>
      <c r="D124" s="855"/>
      <c r="E124" s="855"/>
      <c r="F124" s="855"/>
      <c r="G124" s="855"/>
      <c r="H124" s="855"/>
      <c r="I124" s="856"/>
      <c r="J124"/>
    </row>
    <row r="125" spans="2:10" ht="18" customHeight="1" x14ac:dyDescent="0.3">
      <c r="B125" s="854" t="s">
        <v>700</v>
      </c>
      <c r="C125" s="855"/>
      <c r="D125" s="855"/>
      <c r="E125" s="855"/>
      <c r="F125" s="855"/>
      <c r="G125" s="855"/>
      <c r="H125" s="855"/>
      <c r="I125" s="856"/>
      <c r="J125"/>
    </row>
    <row r="126" spans="2:10" ht="18" customHeight="1" x14ac:dyDescent="0.3">
      <c r="B126" s="854" t="s">
        <v>701</v>
      </c>
      <c r="C126" s="855"/>
      <c r="D126" s="855"/>
      <c r="E126" s="855"/>
      <c r="F126" s="855"/>
      <c r="G126" s="855"/>
      <c r="H126" s="855"/>
      <c r="I126" s="856"/>
      <c r="J126"/>
    </row>
    <row r="127" spans="2:10" ht="18" customHeight="1" x14ac:dyDescent="0.3">
      <c r="B127" s="854" t="s">
        <v>702</v>
      </c>
      <c r="C127" s="855"/>
      <c r="D127" s="855"/>
      <c r="E127" s="855"/>
      <c r="F127" s="855"/>
      <c r="G127" s="855"/>
      <c r="H127" s="855"/>
      <c r="I127" s="856"/>
      <c r="J127"/>
    </row>
    <row r="128" spans="2:10" ht="23.25" x14ac:dyDescent="0.3">
      <c r="B128" s="867"/>
      <c r="C128" s="874" t="s">
        <v>703</v>
      </c>
      <c r="D128" s="874"/>
      <c r="E128" s="874"/>
      <c r="F128" s="874"/>
      <c r="G128" s="874"/>
      <c r="H128" s="874"/>
      <c r="I128" s="875"/>
      <c r="J128"/>
    </row>
    <row r="129" spans="2:10" ht="18" customHeight="1" thickBot="1" x14ac:dyDescent="0.35">
      <c r="B129" s="867"/>
      <c r="C129" s="874" t="s">
        <v>331</v>
      </c>
      <c r="D129" s="874"/>
      <c r="E129" s="874"/>
      <c r="F129" s="874"/>
      <c r="G129" s="874"/>
      <c r="H129" s="874"/>
      <c r="I129" s="875"/>
      <c r="J129"/>
    </row>
    <row r="130" spans="2:10" ht="18.600000000000001" customHeight="1" thickBot="1" x14ac:dyDescent="0.4">
      <c r="B130" s="873"/>
      <c r="C130" s="864"/>
      <c r="D130" s="864"/>
      <c r="E130" s="864"/>
      <c r="F130" s="864"/>
      <c r="G130" s="864"/>
      <c r="H130" s="864"/>
      <c r="I130" s="865"/>
      <c r="J130"/>
    </row>
    <row r="131" spans="2:10" ht="28.15" customHeight="1" thickBot="1" x14ac:dyDescent="0.35">
      <c r="B131" s="267" t="s">
        <v>330</v>
      </c>
      <c r="C131" s="266"/>
      <c r="D131" s="266"/>
      <c r="E131" s="266"/>
      <c r="F131" s="266"/>
      <c r="G131" s="857" t="s">
        <v>329</v>
      </c>
      <c r="H131" s="858"/>
      <c r="I131" s="271" t="s">
        <v>328</v>
      </c>
      <c r="J131"/>
    </row>
    <row r="132" spans="2:10" ht="21.75" thickBot="1" x14ac:dyDescent="0.35">
      <c r="B132" s="267" t="s">
        <v>327</v>
      </c>
      <c r="C132" s="851"/>
      <c r="D132" s="852"/>
      <c r="E132" s="852"/>
      <c r="F132" s="853"/>
      <c r="G132" s="311"/>
      <c r="H132" s="270" t="s">
        <v>323</v>
      </c>
      <c r="I132" s="310"/>
      <c r="J132"/>
    </row>
    <row r="133" spans="2:10" ht="21.75" thickBot="1" x14ac:dyDescent="0.35">
      <c r="B133" s="269" t="s">
        <v>326</v>
      </c>
      <c r="C133" s="851"/>
      <c r="D133" s="852"/>
      <c r="E133" s="852"/>
      <c r="F133" s="853"/>
      <c r="G133" s="309"/>
      <c r="H133" s="268" t="s">
        <v>323</v>
      </c>
      <c r="I133" s="310"/>
      <c r="J133"/>
    </row>
    <row r="134" spans="2:10" ht="21.75" thickBot="1" x14ac:dyDescent="0.35">
      <c r="B134" s="267" t="s">
        <v>325</v>
      </c>
      <c r="C134" s="851"/>
      <c r="D134" s="852"/>
      <c r="E134" s="852"/>
      <c r="F134" s="853"/>
      <c r="G134" s="309"/>
      <c r="H134" s="268" t="s">
        <v>323</v>
      </c>
      <c r="I134" s="310"/>
      <c r="J134"/>
    </row>
    <row r="135" spans="2:10" ht="21.75" thickBot="1" x14ac:dyDescent="0.35">
      <c r="B135" s="267" t="s">
        <v>324</v>
      </c>
      <c r="C135" s="851"/>
      <c r="D135" s="852"/>
      <c r="E135" s="852"/>
      <c r="F135" s="853"/>
      <c r="G135" s="309"/>
      <c r="H135" s="268" t="s">
        <v>323</v>
      </c>
      <c r="I135" s="310"/>
      <c r="J135"/>
    </row>
    <row r="136" spans="2:10" ht="21.75" thickBot="1" x14ac:dyDescent="0.35">
      <c r="B136" s="927"/>
      <c r="C136" s="928"/>
      <c r="D136" s="928"/>
      <c r="E136" s="928"/>
      <c r="F136" s="928"/>
      <c r="G136" s="928"/>
      <c r="H136" s="928"/>
      <c r="I136" s="929"/>
      <c r="J136"/>
    </row>
    <row r="137" spans="2:10" ht="28.15" customHeight="1" thickBot="1" x14ac:dyDescent="0.35">
      <c r="B137" s="267" t="s">
        <v>322</v>
      </c>
      <c r="C137" s="266"/>
      <c r="D137" s="266"/>
      <c r="E137" s="266"/>
      <c r="F137" s="265"/>
      <c r="G137" s="264" t="s">
        <v>321</v>
      </c>
      <c r="H137" s="264" t="s">
        <v>320</v>
      </c>
      <c r="I137" s="264" t="s">
        <v>319</v>
      </c>
      <c r="J137"/>
    </row>
    <row r="138" spans="2:10" ht="21.75" thickBot="1" x14ac:dyDescent="0.35">
      <c r="B138" s="263" t="s">
        <v>318</v>
      </c>
      <c r="C138" s="851"/>
      <c r="D138" s="852"/>
      <c r="E138" s="852"/>
      <c r="F138" s="853"/>
      <c r="G138" s="308"/>
      <c r="H138" s="309" t="str">
        <f>E59</f>
        <v/>
      </c>
      <c r="I138" s="310"/>
      <c r="J138"/>
    </row>
    <row r="139" spans="2:10" ht="21.75" thickBot="1" x14ac:dyDescent="0.35">
      <c r="B139" s="263" t="s">
        <v>317</v>
      </c>
      <c r="C139" s="851"/>
      <c r="D139" s="852"/>
      <c r="E139" s="852"/>
      <c r="F139" s="853"/>
      <c r="G139" s="308"/>
      <c r="H139" s="309" t="str">
        <f>E59</f>
        <v/>
      </c>
      <c r="I139" s="310"/>
      <c r="J139"/>
    </row>
    <row r="140" spans="2:10" ht="21.75" thickBot="1" x14ac:dyDescent="0.35">
      <c r="B140" s="263" t="s">
        <v>316</v>
      </c>
      <c r="C140" s="851"/>
      <c r="D140" s="852"/>
      <c r="E140" s="852"/>
      <c r="F140" s="853"/>
      <c r="G140" s="308"/>
      <c r="H140" s="309" t="str">
        <f>E59</f>
        <v/>
      </c>
      <c r="I140" s="310"/>
      <c r="J140"/>
    </row>
    <row r="141" spans="2:10" ht="21.75" thickBot="1" x14ac:dyDescent="0.35">
      <c r="B141" s="263" t="s">
        <v>315</v>
      </c>
      <c r="C141" s="851"/>
      <c r="D141" s="852"/>
      <c r="E141" s="852"/>
      <c r="F141" s="853"/>
      <c r="G141" s="308"/>
      <c r="H141" s="309" t="str">
        <f>E59</f>
        <v/>
      </c>
      <c r="I141" s="310"/>
      <c r="J141"/>
    </row>
    <row r="142" spans="2:10" x14ac:dyDescent="0.3">
      <c r="J142"/>
    </row>
    <row r="143" spans="2:10" ht="19.5" thickBot="1" x14ac:dyDescent="0.35"/>
    <row r="144" spans="2:10" ht="58.9" customHeight="1" thickBot="1" x14ac:dyDescent="0.35">
      <c r="B144" s="844" t="s">
        <v>314</v>
      </c>
      <c r="C144" s="845"/>
      <c r="D144" s="846"/>
      <c r="E144" s="847"/>
      <c r="F144" s="848"/>
      <c r="G144" s="262" t="s">
        <v>313</v>
      </c>
      <c r="H144" s="849">
        <f>'Contact Info'!B4</f>
        <v>0</v>
      </c>
      <c r="I144" s="850"/>
    </row>
    <row r="146" spans="8:8" x14ac:dyDescent="0.3">
      <c r="H146" s="261"/>
    </row>
  </sheetData>
  <mergeCells count="134">
    <mergeCell ref="B16:I16"/>
    <mergeCell ref="B17:I17"/>
    <mergeCell ref="B34:E34"/>
    <mergeCell ref="B33:E33"/>
    <mergeCell ref="B32:E32"/>
    <mergeCell ref="B120:I120"/>
    <mergeCell ref="B8:I8"/>
    <mergeCell ref="B9:I9"/>
    <mergeCell ref="B10:I10"/>
    <mergeCell ref="B110:B111"/>
    <mergeCell ref="B101:B102"/>
    <mergeCell ref="B104:B105"/>
    <mergeCell ref="F102:I102"/>
    <mergeCell ref="H104:I104"/>
    <mergeCell ref="B100:I100"/>
    <mergeCell ref="D92:F92"/>
    <mergeCell ref="D93:F93"/>
    <mergeCell ref="B86:I86"/>
    <mergeCell ref="B87:I87"/>
    <mergeCell ref="D91:F91"/>
    <mergeCell ref="B82:I83"/>
    <mergeCell ref="B84:I85"/>
    <mergeCell ref="B67:I67"/>
    <mergeCell ref="C18:I18"/>
    <mergeCell ref="C23:I23"/>
    <mergeCell ref="B24:I24"/>
    <mergeCell ref="B25:I25"/>
    <mergeCell ref="B26:I26"/>
    <mergeCell ref="B49:I49"/>
    <mergeCell ref="B20:I20"/>
    <mergeCell ref="B41:F41"/>
    <mergeCell ref="B40:F40"/>
    <mergeCell ref="B39:F39"/>
    <mergeCell ref="G39:I39"/>
    <mergeCell ref="B35:E35"/>
    <mergeCell ref="B36:E36"/>
    <mergeCell ref="B38:I38"/>
    <mergeCell ref="B37:I37"/>
    <mergeCell ref="B21:I21"/>
    <mergeCell ref="B29:I29"/>
    <mergeCell ref="B28:I28"/>
    <mergeCell ref="B1:I1"/>
    <mergeCell ref="B30:E30"/>
    <mergeCell ref="F14:I15"/>
    <mergeCell ref="B31:E31"/>
    <mergeCell ref="C5:D5"/>
    <mergeCell ref="B46:F46"/>
    <mergeCell ref="B45:F45"/>
    <mergeCell ref="B44:F44"/>
    <mergeCell ref="B43:F43"/>
    <mergeCell ref="B42:F42"/>
    <mergeCell ref="G40:I40"/>
    <mergeCell ref="G41:I41"/>
    <mergeCell ref="G43:I43"/>
    <mergeCell ref="G42:I42"/>
    <mergeCell ref="G44:I44"/>
    <mergeCell ref="G46:I46"/>
    <mergeCell ref="G45:I45"/>
    <mergeCell ref="B2:I4"/>
    <mergeCell ref="F6:I6"/>
    <mergeCell ref="F5:I5"/>
    <mergeCell ref="B6:D6"/>
    <mergeCell ref="B19:I19"/>
    <mergeCell ref="B27:I27"/>
    <mergeCell ref="B22:I22"/>
    <mergeCell ref="C139:F139"/>
    <mergeCell ref="C140:F140"/>
    <mergeCell ref="C134:F134"/>
    <mergeCell ref="C135:F135"/>
    <mergeCell ref="G110:H110"/>
    <mergeCell ref="F104:G104"/>
    <mergeCell ref="D117:I118"/>
    <mergeCell ref="C117:C118"/>
    <mergeCell ref="B113:I113"/>
    <mergeCell ref="F105:G105"/>
    <mergeCell ref="G131:H131"/>
    <mergeCell ref="B127:I127"/>
    <mergeCell ref="F108:G108"/>
    <mergeCell ref="H108:I108"/>
    <mergeCell ref="B121:I121"/>
    <mergeCell ref="B122:I122"/>
    <mergeCell ref="B123:I123"/>
    <mergeCell ref="H105:I105"/>
    <mergeCell ref="B107:B108"/>
    <mergeCell ref="F106:I106"/>
    <mergeCell ref="H107:I107"/>
    <mergeCell ref="B136:I136"/>
    <mergeCell ref="C138:F138"/>
    <mergeCell ref="C129:I129"/>
    <mergeCell ref="D94:F94"/>
    <mergeCell ref="C74:I74"/>
    <mergeCell ref="C80:I80"/>
    <mergeCell ref="B70:I70"/>
    <mergeCell ref="B71:I71"/>
    <mergeCell ref="C52:E52"/>
    <mergeCell ref="F55:I55"/>
    <mergeCell ref="C56:I56"/>
    <mergeCell ref="B57:I57"/>
    <mergeCell ref="C53:E53"/>
    <mergeCell ref="D76:F76"/>
    <mergeCell ref="D77:F77"/>
    <mergeCell ref="C60:F60"/>
    <mergeCell ref="B68:I68"/>
    <mergeCell ref="F52:I52"/>
    <mergeCell ref="F53:I53"/>
    <mergeCell ref="F54:I54"/>
    <mergeCell ref="B69:I69"/>
    <mergeCell ref="B72:I72"/>
    <mergeCell ref="C55:E55"/>
    <mergeCell ref="C54:E54"/>
    <mergeCell ref="B99:I99"/>
    <mergeCell ref="B47:I47"/>
    <mergeCell ref="B144:C144"/>
    <mergeCell ref="D144:F144"/>
    <mergeCell ref="H144:I144"/>
    <mergeCell ref="C132:F132"/>
    <mergeCell ref="C133:F133"/>
    <mergeCell ref="B73:I73"/>
    <mergeCell ref="G75:H75"/>
    <mergeCell ref="B76:B80"/>
    <mergeCell ref="B124:I124"/>
    <mergeCell ref="B125:I125"/>
    <mergeCell ref="B126:I126"/>
    <mergeCell ref="F112:I112"/>
    <mergeCell ref="B90:F90"/>
    <mergeCell ref="B91:B95"/>
    <mergeCell ref="B128:B129"/>
    <mergeCell ref="B97:I97"/>
    <mergeCell ref="C98:I98"/>
    <mergeCell ref="C141:F141"/>
    <mergeCell ref="B130:I130"/>
    <mergeCell ref="C128:I128"/>
    <mergeCell ref="D78:F78"/>
    <mergeCell ref="D79:F79"/>
  </mergeCells>
  <dataValidations disablePrompts="1" xWindow="1416" yWindow="605" count="9">
    <dataValidation type="list" allowBlank="1" showInputMessage="1" showErrorMessage="1" sqref="I76:I79 F36:I36 I91:I94 H111 C115 I132:I135 I138:I141" xr:uid="{00000000-0002-0000-0400-000000000000}">
      <formula1>"Yes, No"</formula1>
    </dataValidation>
    <dataValidation allowBlank="1" showInputMessage="1" showErrorMessage="1" promptTitle="Outside Temperature" prompt="Enter the Current Outside Temp. During Assessment in Fahrenheit " sqref="E58" xr:uid="{00000000-0002-0000-0400-000001000000}"/>
    <dataValidation allowBlank="1" showInputMessage="1" showErrorMessage="1" promptTitle="Spillage " prompt="Enter Amount of Time in Seconds _x000a_" sqref="G76:G79" xr:uid="{00000000-0002-0000-0400-000002000000}"/>
    <dataValidation allowBlank="1" showInputMessage="1" showErrorMessage="1" promptTitle="Pressure (Pa)" prompt="Enter Pressure Recording During Draft Test at Assessment_x000a_" sqref="G91:G94" xr:uid="{00000000-0002-0000-0400-000003000000}"/>
    <dataValidation allowBlank="1" showInputMessage="1" showErrorMessage="1" promptTitle="Ambient CO" prompt="Enter Ambient CO from Monitor During Assessment_x000a_" sqref="G110:H110" xr:uid="{00000000-0002-0000-0400-000004000000}"/>
    <dataValidation allowBlank="1" showInputMessage="1" showErrorMessage="1" promptTitle="HWH Temp" prompt="Auto-populated from Assessment Form_x000a_" sqref="G107" xr:uid="{00000000-0002-0000-0400-000005000000}"/>
    <dataValidation allowBlank="1" showInputMessage="1" showErrorMessage="1" promptTitle="Return Temp" prompt="Auto-populated from Assessment Form" sqref="F103" xr:uid="{00000000-0002-0000-0400-000006000000}"/>
    <dataValidation allowBlank="1" showInputMessage="1" showErrorMessage="1" promptTitle="Supply Temp" prompt="Auto-populated from Assessment Form" sqref="H103" xr:uid="{00000000-0002-0000-0400-000007000000}"/>
    <dataValidation allowBlank="1" showInputMessage="1" showErrorMessage="1" promptTitle="Furnace Heat Rise Range" prompt="Check Tag for Acceptable Range for Appliance _x000a_" sqref="H104:I104" xr:uid="{00000000-0002-0000-0400-000008000000}"/>
  </dataValidations>
  <pageMargins left="0.7" right="0.7" top="0.75" bottom="0.75" header="0.3" footer="0.3"/>
  <pageSetup scale="42" orientation="portrait" r:id="rId1"/>
  <rowBreaks count="3" manualBreakCount="3">
    <brk id="47" max="16383" man="1"/>
    <brk id="119" max="9" man="1"/>
    <brk id="19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60"/>
  <sheetViews>
    <sheetView zoomScaleNormal="100" workbookViewId="0">
      <selection activeCell="I25" sqref="I25"/>
    </sheetView>
  </sheetViews>
  <sheetFormatPr defaultColWidth="2.140625" defaultRowHeight="16.5" customHeight="1" x14ac:dyDescent="0.2"/>
  <cols>
    <col min="1" max="6" width="9.140625" style="148" customWidth="1"/>
    <col min="7" max="7" width="9.28515625" style="148" bestFit="1" customWidth="1"/>
    <col min="8" max="10" width="18.28515625" style="148" customWidth="1"/>
    <col min="11" max="11" width="5.7109375" style="148" customWidth="1"/>
    <col min="12" max="12" width="4.7109375" style="148" customWidth="1"/>
    <col min="13" max="20" width="9.140625" style="148" customWidth="1"/>
    <col min="21" max="21" width="18.7109375" style="148" customWidth="1"/>
    <col min="22" max="22" width="81.85546875" style="148" hidden="1" customWidth="1"/>
    <col min="23" max="23" width="8.7109375" style="451" hidden="1" customWidth="1"/>
    <col min="24" max="24" width="3.7109375" style="451" hidden="1" customWidth="1"/>
    <col min="25" max="25" width="133.85546875" style="451" hidden="1" customWidth="1"/>
    <col min="26" max="28" width="8.7109375" style="451" hidden="1" customWidth="1"/>
    <col min="29" max="29" width="3.7109375" style="451" hidden="1" customWidth="1"/>
    <col min="30" max="30" width="12.28515625" style="148" hidden="1" customWidth="1"/>
    <col min="31" max="31" width="10.7109375" style="148" hidden="1" customWidth="1"/>
    <col min="32" max="32" width="9.140625" style="148" hidden="1" customWidth="1"/>
    <col min="33" max="252" width="9.140625" style="148" customWidth="1"/>
    <col min="253" max="253" width="32.85546875" style="148" customWidth="1"/>
    <col min="254" max="254" width="12.85546875" style="148" customWidth="1"/>
    <col min="255" max="255" width="9.28515625" style="148" bestFit="1" customWidth="1"/>
    <col min="256" max="256" width="12.85546875" style="148" customWidth="1"/>
    <col min="257" max="257" width="17.28515625" style="148" customWidth="1"/>
    <col min="258" max="16384" width="2.140625" style="148"/>
  </cols>
  <sheetData>
    <row r="1" spans="1:34" ht="16.5" customHeight="1" thickBot="1" x14ac:dyDescent="0.3">
      <c r="A1" s="1083" t="s">
        <v>136</v>
      </c>
      <c r="B1" s="1084"/>
      <c r="C1" s="1084"/>
      <c r="D1" s="1084"/>
      <c r="E1" s="1084"/>
      <c r="F1" s="1084"/>
      <c r="G1" s="1084"/>
      <c r="H1" s="1084"/>
      <c r="I1" s="1084"/>
      <c r="J1" s="1085"/>
      <c r="K1" s="448"/>
      <c r="L1" s="449" t="s">
        <v>135</v>
      </c>
      <c r="V1" s="450" t="s">
        <v>134</v>
      </c>
      <c r="Y1" s="450" t="s">
        <v>133</v>
      </c>
      <c r="AD1" s="450" t="s">
        <v>132</v>
      </c>
    </row>
    <row r="2" spans="1:34" ht="15.6" customHeight="1" x14ac:dyDescent="0.2">
      <c r="A2" s="1086"/>
      <c r="B2" s="1086"/>
      <c r="C2" s="1086"/>
      <c r="D2" s="1086"/>
      <c r="E2" s="1086"/>
      <c r="F2" s="1086"/>
      <c r="G2" s="1086"/>
      <c r="H2" s="1086"/>
      <c r="I2" s="1086"/>
      <c r="J2" s="1086"/>
      <c r="K2" s="453"/>
      <c r="V2" s="454" t="s">
        <v>131</v>
      </c>
      <c r="W2" s="455" t="s">
        <v>130</v>
      </c>
      <c r="X2" s="456"/>
      <c r="Y2" s="457" t="s">
        <v>129</v>
      </c>
      <c r="Z2" s="458" t="s">
        <v>128</v>
      </c>
      <c r="AA2" s="458" t="s">
        <v>127</v>
      </c>
      <c r="AB2" s="459" t="s">
        <v>126</v>
      </c>
      <c r="AD2" s="458" t="s">
        <v>125</v>
      </c>
      <c r="AE2" s="458" t="s">
        <v>124</v>
      </c>
      <c r="AG2" s="460"/>
      <c r="AH2" s="460"/>
    </row>
    <row r="3" spans="1:34" ht="15.6" customHeight="1" x14ac:dyDescent="0.25">
      <c r="A3" s="1087" t="s">
        <v>123</v>
      </c>
      <c r="B3" s="1087"/>
      <c r="C3" s="1088"/>
      <c r="D3" s="1088"/>
      <c r="E3" s="1088"/>
      <c r="F3" s="1088"/>
      <c r="G3" s="1088"/>
      <c r="H3" s="1087" t="s">
        <v>122</v>
      </c>
      <c r="I3" s="1087"/>
      <c r="J3" s="461"/>
      <c r="K3" s="462"/>
      <c r="L3" s="463" t="s">
        <v>121</v>
      </c>
      <c r="V3" s="454" t="s">
        <v>120</v>
      </c>
      <c r="W3" s="455">
        <v>90</v>
      </c>
      <c r="X3" s="456"/>
      <c r="Y3" s="464" t="s">
        <v>119</v>
      </c>
      <c r="Z3" s="455">
        <v>14</v>
      </c>
      <c r="AA3" s="455">
        <v>10.5</v>
      </c>
      <c r="AB3" s="455"/>
      <c r="AD3" s="455" t="s">
        <v>118</v>
      </c>
      <c r="AE3" s="455">
        <v>6.5</v>
      </c>
    </row>
    <row r="4" spans="1:34" ht="15.6" customHeight="1" x14ac:dyDescent="0.25">
      <c r="A4" s="1087" t="s">
        <v>4</v>
      </c>
      <c r="B4" s="1087"/>
      <c r="C4" s="1088"/>
      <c r="D4" s="1088"/>
      <c r="E4" s="1088"/>
      <c r="F4" s="1088"/>
      <c r="G4" s="1088"/>
      <c r="H4" s="1089"/>
      <c r="I4" s="1090"/>
      <c r="J4" s="1090"/>
      <c r="K4" s="466"/>
      <c r="M4" s="465" t="s">
        <v>117</v>
      </c>
      <c r="V4" s="454" t="s">
        <v>116</v>
      </c>
      <c r="W4" s="455">
        <v>80</v>
      </c>
      <c r="X4" s="456"/>
      <c r="Y4" s="464" t="s">
        <v>115</v>
      </c>
      <c r="Z4" s="455">
        <v>12</v>
      </c>
      <c r="AA4" s="455">
        <v>10.8</v>
      </c>
      <c r="AB4" s="455"/>
      <c r="AD4" s="455">
        <v>1980</v>
      </c>
      <c r="AE4" s="455">
        <v>6.5</v>
      </c>
    </row>
    <row r="5" spans="1:34" ht="16.5" customHeight="1" thickBot="1" x14ac:dyDescent="0.25">
      <c r="A5" s="1091"/>
      <c r="B5" s="1091"/>
      <c r="C5" s="1091"/>
      <c r="D5" s="1091"/>
      <c r="E5" s="1091"/>
      <c r="F5" s="1091"/>
      <c r="G5" s="1091"/>
      <c r="H5" s="1091"/>
      <c r="I5" s="1091"/>
      <c r="J5" s="1091"/>
      <c r="K5" s="467"/>
      <c r="M5" s="465" t="s">
        <v>114</v>
      </c>
      <c r="V5" s="454" t="s">
        <v>113</v>
      </c>
      <c r="W5" s="455">
        <v>78</v>
      </c>
      <c r="X5" s="456"/>
      <c r="Y5" s="464" t="s">
        <v>112</v>
      </c>
      <c r="Z5" s="455">
        <v>10</v>
      </c>
      <c r="AA5" s="455">
        <v>9.3000000000000007</v>
      </c>
      <c r="AB5" s="455"/>
      <c r="AD5" s="455">
        <v>1981</v>
      </c>
      <c r="AE5" s="455">
        <v>8</v>
      </c>
    </row>
    <row r="6" spans="1:34" ht="16.5" customHeight="1" thickBot="1" x14ac:dyDescent="0.3">
      <c r="A6" s="1092" t="s">
        <v>111</v>
      </c>
      <c r="B6" s="1093"/>
      <c r="C6" s="1093"/>
      <c r="D6" s="1093"/>
      <c r="E6" s="1093"/>
      <c r="F6" s="1093"/>
      <c r="G6" s="1094"/>
      <c r="H6" s="1062" t="s">
        <v>704</v>
      </c>
      <c r="I6" s="1062"/>
      <c r="J6" s="1063"/>
      <c r="K6" s="152"/>
      <c r="L6" s="468" t="s">
        <v>61</v>
      </c>
      <c r="V6" s="454" t="s">
        <v>110</v>
      </c>
      <c r="W6" s="455">
        <v>75</v>
      </c>
      <c r="X6" s="456"/>
      <c r="Y6" s="464" t="s">
        <v>109</v>
      </c>
      <c r="Z6" s="455">
        <v>8</v>
      </c>
      <c r="AA6" s="455">
        <v>7.7</v>
      </c>
      <c r="AB6" s="455"/>
      <c r="AD6" s="455">
        <v>1982</v>
      </c>
      <c r="AE6" s="455">
        <v>8</v>
      </c>
    </row>
    <row r="7" spans="1:34" ht="16.5" customHeight="1" x14ac:dyDescent="0.25">
      <c r="A7" s="1060" t="s">
        <v>59</v>
      </c>
      <c r="B7" s="1061"/>
      <c r="C7" s="1061"/>
      <c r="D7" s="1061"/>
      <c r="E7" s="1061"/>
      <c r="F7" s="1061"/>
      <c r="G7" s="1061"/>
      <c r="H7" s="1095" t="s">
        <v>705</v>
      </c>
      <c r="I7" s="1095"/>
      <c r="J7" s="1096"/>
      <c r="K7" s="469"/>
      <c r="L7" s="470" t="s">
        <v>58</v>
      </c>
      <c r="M7" s="471" t="s">
        <v>57</v>
      </c>
      <c r="V7" s="454" t="s">
        <v>108</v>
      </c>
      <c r="W7" s="455">
        <v>64</v>
      </c>
      <c r="X7" s="456"/>
      <c r="Y7" s="464" t="s">
        <v>107</v>
      </c>
      <c r="Z7" s="455">
        <v>6.5</v>
      </c>
      <c r="AA7" s="455">
        <v>6.4</v>
      </c>
      <c r="AB7" s="455"/>
      <c r="AD7" s="455">
        <v>1983</v>
      </c>
      <c r="AE7" s="455">
        <v>8</v>
      </c>
    </row>
    <row r="8" spans="1:34" ht="16.5" customHeight="1" x14ac:dyDescent="0.25">
      <c r="A8" s="1064" t="s">
        <v>106</v>
      </c>
      <c r="B8" s="1065"/>
      <c r="C8" s="1065"/>
      <c r="D8" s="1065"/>
      <c r="E8" s="1065"/>
      <c r="F8" s="1065"/>
      <c r="G8" s="1065"/>
      <c r="H8" s="1049" t="s">
        <v>706</v>
      </c>
      <c r="I8" s="1049"/>
      <c r="J8" s="1050"/>
      <c r="K8" s="472"/>
      <c r="L8" s="470" t="s">
        <v>50</v>
      </c>
      <c r="M8" s="471" t="s">
        <v>55</v>
      </c>
      <c r="V8" s="454" t="s">
        <v>105</v>
      </c>
      <c r="W8" s="455">
        <v>80</v>
      </c>
      <c r="X8" s="456"/>
      <c r="Y8" s="464" t="s">
        <v>104</v>
      </c>
      <c r="Z8" s="455">
        <v>14</v>
      </c>
      <c r="AA8" s="455">
        <v>10.5</v>
      </c>
      <c r="AB8" s="455">
        <v>8</v>
      </c>
      <c r="AD8" s="455">
        <v>1984</v>
      </c>
      <c r="AE8" s="455">
        <v>8</v>
      </c>
    </row>
    <row r="9" spans="1:34" ht="16.5" customHeight="1" thickBot="1" x14ac:dyDescent="0.3">
      <c r="A9" s="1068" t="s">
        <v>103</v>
      </c>
      <c r="B9" s="1069"/>
      <c r="C9" s="1069"/>
      <c r="D9" s="1069"/>
      <c r="E9" s="1069"/>
      <c r="F9" s="1069"/>
      <c r="G9" s="1069"/>
      <c r="H9" s="1045"/>
      <c r="I9" s="1045"/>
      <c r="J9" s="1070"/>
      <c r="K9" s="473"/>
      <c r="L9" s="474" t="s">
        <v>53</v>
      </c>
      <c r="M9" s="471" t="s">
        <v>52</v>
      </c>
      <c r="V9" s="454" t="s">
        <v>102</v>
      </c>
      <c r="W9" s="455">
        <v>81</v>
      </c>
      <c r="X9" s="456"/>
      <c r="Y9" s="464" t="s">
        <v>101</v>
      </c>
      <c r="Z9" s="475">
        <v>10</v>
      </c>
      <c r="AA9" s="475">
        <v>9.3000000000000007</v>
      </c>
      <c r="AB9" s="475">
        <v>7.1</v>
      </c>
      <c r="AD9" s="455">
        <v>1985</v>
      </c>
      <c r="AE9" s="455">
        <v>8</v>
      </c>
    </row>
    <row r="10" spans="1:34" s="638" customFormat="1" ht="16.5" customHeight="1" thickBot="1" x14ac:dyDescent="0.3">
      <c r="A10" s="634" t="str">
        <f>IF(AND(I13&gt;1%,A13=TRUE,C13=TRUE),I13,IF(AND(I13&gt;1%,B13=TRUE,C13=TRUE),I13,IF(AND(I13&lt;=0,A13=TRUE,C13=TRUE),"EFFICIENCY ERROR",IF(AND(I13&lt;=0,B13=TRUE,C13=TRUE),"EFFICIENCY ERROR",IF(AND(J3&gt;1,H9&gt;1,B13=FALSE),"N/A","")))))</f>
        <v/>
      </c>
      <c r="B10" s="635"/>
      <c r="C10" s="635"/>
      <c r="D10" s="635"/>
      <c r="E10" s="635"/>
      <c r="F10" s="635"/>
      <c r="G10" s="635"/>
      <c r="H10" s="636"/>
      <c r="I10" s="636"/>
      <c r="J10" s="636"/>
      <c r="K10" s="637"/>
      <c r="T10" s="639"/>
    </row>
    <row r="11" spans="1:34" ht="16.5" customHeight="1" x14ac:dyDescent="0.25">
      <c r="A11" s="476" t="s">
        <v>100</v>
      </c>
      <c r="B11" s="477"/>
      <c r="C11" s="477"/>
      <c r="D11" s="477"/>
      <c r="E11" s="477"/>
      <c r="F11" s="477"/>
      <c r="G11" s="477"/>
      <c r="H11" s="477"/>
      <c r="I11" s="477"/>
      <c r="J11" s="478"/>
      <c r="K11" s="462"/>
      <c r="L11" s="470"/>
      <c r="M11" s="471"/>
      <c r="V11" s="454" t="s">
        <v>99</v>
      </c>
      <c r="W11" s="455">
        <v>90</v>
      </c>
      <c r="X11" s="456"/>
      <c r="Y11" s="464" t="s">
        <v>98</v>
      </c>
      <c r="Z11" s="475">
        <v>8</v>
      </c>
      <c r="AA11" s="475">
        <v>7.7</v>
      </c>
      <c r="AB11" s="475">
        <v>6.6</v>
      </c>
      <c r="AD11" s="455">
        <v>1986</v>
      </c>
      <c r="AE11" s="455">
        <v>8</v>
      </c>
    </row>
    <row r="12" spans="1:34" ht="16.5" customHeight="1" x14ac:dyDescent="0.25">
      <c r="A12" s="1071" t="s">
        <v>97</v>
      </c>
      <c r="B12" s="1072"/>
      <c r="C12" s="1072"/>
      <c r="D12" s="1072"/>
      <c r="E12" s="1072"/>
      <c r="F12" s="1072"/>
      <c r="G12" s="1072"/>
      <c r="H12" s="479"/>
      <c r="I12" s="1073" t="str">
        <f>IF(H9&gt;1,I13,"")</f>
        <v/>
      </c>
      <c r="J12" s="1074"/>
      <c r="K12" s="480"/>
      <c r="L12" s="474" t="s">
        <v>44</v>
      </c>
      <c r="M12" s="481" t="s">
        <v>96</v>
      </c>
      <c r="V12" s="454" t="s">
        <v>95</v>
      </c>
      <c r="W12" s="455">
        <v>80</v>
      </c>
      <c r="X12" s="456"/>
      <c r="Y12" s="464" t="s">
        <v>94</v>
      </c>
      <c r="Z12" s="475">
        <v>6.5</v>
      </c>
      <c r="AA12" s="475">
        <v>6.4</v>
      </c>
      <c r="AB12" s="475">
        <v>6</v>
      </c>
      <c r="AD12" s="455">
        <v>1987</v>
      </c>
      <c r="AE12" s="455">
        <v>8</v>
      </c>
    </row>
    <row r="13" spans="1:34" s="646" customFormat="1" ht="16.5" hidden="1" customHeight="1" x14ac:dyDescent="0.25">
      <c r="A13" s="640" t="str">
        <f>IF(H7="DOE","TRUE","FALSE")</f>
        <v>FALSE</v>
      </c>
      <c r="B13" s="641" t="str">
        <f>IF(H7="LIHEAP","TRUE","FALSE")</f>
        <v>FALSE</v>
      </c>
      <c r="C13" s="641" t="str">
        <f>IF(H7="DOE &amp; LIHEAP","TRUE","FALSE")</f>
        <v>FALSE</v>
      </c>
      <c r="D13" s="641" t="str">
        <f>IF(H8="Gas Furnace","TRUE","FALSE")</f>
        <v>FALSE</v>
      </c>
      <c r="E13" s="641" t="str">
        <f>IF(H8="Electric Resistance Furnace","TRUE","FALSE")</f>
        <v>FALSE</v>
      </c>
      <c r="F13" s="641" t="str">
        <f>IF(H8="Heat Pump","TRUE","FALSE")</f>
        <v>FALSE</v>
      </c>
      <c r="G13" s="641" t="str">
        <f>IF(D13="TRUE","N/A",IF(E13="TRUE",1,IF(F13="TRUE","N/A","")))</f>
        <v/>
      </c>
      <c r="H13" s="642" t="b">
        <f>IF(H6="Conditioned Space","Conditioned",IF(H6="Unconditioned Space","Unconditioned",FALSE))</f>
        <v>0</v>
      </c>
      <c r="I13" s="643" t="str">
        <f>IF(H8="Gas Furnace","Requires combustion analyzer reading",IF(H8="Electric Resistance Furnace","N/A",IF(H8="Heat Pump","N/A","")))</f>
        <v/>
      </c>
      <c r="J13" s="644"/>
      <c r="K13" s="645"/>
    </row>
    <row r="14" spans="1:34" s="483" customFormat="1" ht="16.5" customHeight="1" x14ac:dyDescent="0.25">
      <c r="A14" s="1064" t="s">
        <v>93</v>
      </c>
      <c r="B14" s="1065"/>
      <c r="C14" s="1065"/>
      <c r="D14" s="1065"/>
      <c r="E14" s="1065"/>
      <c r="F14" s="1065"/>
      <c r="G14" s="1065"/>
      <c r="H14" s="1075" t="str">
        <f>G13</f>
        <v/>
      </c>
      <c r="I14" s="1075"/>
      <c r="J14" s="1076"/>
      <c r="K14" s="482"/>
      <c r="L14" s="470" t="s">
        <v>41</v>
      </c>
      <c r="M14" s="471" t="s">
        <v>88</v>
      </c>
      <c r="V14" s="454" t="s">
        <v>92</v>
      </c>
      <c r="W14" s="455">
        <v>80</v>
      </c>
      <c r="X14" s="456"/>
      <c r="Y14" s="464" t="s">
        <v>91</v>
      </c>
      <c r="Z14" s="475">
        <v>10</v>
      </c>
      <c r="AA14" s="475">
        <v>9.1</v>
      </c>
      <c r="AB14" s="455"/>
      <c r="AC14" s="451"/>
      <c r="AD14" s="455">
        <v>1988</v>
      </c>
      <c r="AE14" s="455">
        <v>8</v>
      </c>
    </row>
    <row r="15" spans="1:34" s="638" customFormat="1" ht="16.5" hidden="1" customHeight="1" x14ac:dyDescent="0.2">
      <c r="A15" s="647" t="str">
        <f>IF(H8="Gas Furnace",H12,IF(H8="Electric Resistance Furnace","N/A",IF(H8="Heat Pump","N/A","")))</f>
        <v/>
      </c>
      <c r="B15" s="648"/>
      <c r="C15" s="649"/>
      <c r="D15" s="649"/>
      <c r="E15" s="649"/>
      <c r="F15" s="649"/>
      <c r="G15" s="650" t="str">
        <f>IF(D13="TRUE","N/A",IF(E13="TRUE","N/A",IF(F13="TRUE",8,"")))</f>
        <v/>
      </c>
      <c r="H15" s="1077" t="str">
        <f>IF(AND(H8="Gas Furnace",H9&gt;1),"N/A",IF(AND(H9&gt;1,H8="Electric Resistance Furnace"),"N/A",IF(AND(H16&gt;1,H8="Heat Pump"),H16,IF(AND(H8="Heat Pump",H16&lt;1),G15,""))))</f>
        <v/>
      </c>
      <c r="I15" s="1077"/>
      <c r="J15" s="1078"/>
      <c r="K15" s="651"/>
    </row>
    <row r="16" spans="1:34" s="488" customFormat="1" ht="16.5" customHeight="1" x14ac:dyDescent="0.25">
      <c r="A16" s="1071" t="s">
        <v>90</v>
      </c>
      <c r="B16" s="1072"/>
      <c r="C16" s="1072"/>
      <c r="D16" s="1072"/>
      <c r="E16" s="1072"/>
      <c r="F16" s="1072"/>
      <c r="G16" s="1072"/>
      <c r="H16" s="484"/>
      <c r="I16" s="485" t="str">
        <f>H15</f>
        <v/>
      </c>
      <c r="J16" s="486" t="str">
        <f>IF(H8="Heat Pump","HSPF","")</f>
        <v/>
      </c>
      <c r="K16" s="487"/>
      <c r="L16" s="470" t="s">
        <v>89</v>
      </c>
      <c r="M16" s="471" t="s">
        <v>88</v>
      </c>
      <c r="V16" s="489" t="s">
        <v>87</v>
      </c>
      <c r="W16" s="490">
        <v>73</v>
      </c>
      <c r="X16" s="456"/>
      <c r="Y16" s="491" t="s">
        <v>86</v>
      </c>
      <c r="Z16" s="492">
        <v>10</v>
      </c>
      <c r="AA16" s="492">
        <v>9.1</v>
      </c>
      <c r="AB16" s="492">
        <v>6.8</v>
      </c>
      <c r="AC16" s="451"/>
      <c r="AD16" s="490">
        <v>1989</v>
      </c>
      <c r="AE16" s="490">
        <v>8</v>
      </c>
    </row>
    <row r="17" spans="1:31" s="657" customFormat="1" ht="16.5" hidden="1" customHeight="1" x14ac:dyDescent="0.25">
      <c r="A17" s="652"/>
      <c r="B17" s="653"/>
      <c r="C17" s="653"/>
      <c r="D17" s="653"/>
      <c r="E17" s="653"/>
      <c r="F17" s="653"/>
      <c r="G17" s="653"/>
      <c r="H17" s="654"/>
      <c r="I17" s="655"/>
      <c r="J17" s="656"/>
      <c r="L17" s="658"/>
      <c r="M17" s="659"/>
      <c r="W17" s="660"/>
      <c r="X17" s="660"/>
      <c r="Y17" s="661"/>
      <c r="Z17" s="660"/>
      <c r="AA17" s="660"/>
      <c r="AB17" s="660"/>
      <c r="AC17" s="660"/>
      <c r="AD17" s="660"/>
      <c r="AE17" s="660"/>
    </row>
    <row r="18" spans="1:31" ht="16.5" customHeight="1" x14ac:dyDescent="0.25">
      <c r="A18" s="1079" t="s">
        <v>48</v>
      </c>
      <c r="B18" s="1080"/>
      <c r="C18" s="1080"/>
      <c r="D18" s="1080"/>
      <c r="E18" s="1080"/>
      <c r="F18" s="1080"/>
      <c r="G18" s="1080"/>
      <c r="H18" s="1049" t="s">
        <v>293</v>
      </c>
      <c r="I18" s="1049"/>
      <c r="J18" s="1050"/>
      <c r="K18" s="152"/>
      <c r="L18" s="474" t="s">
        <v>85</v>
      </c>
      <c r="M18" s="471" t="s">
        <v>46</v>
      </c>
      <c r="V18" s="493" t="s">
        <v>84</v>
      </c>
      <c r="W18" s="494">
        <v>60</v>
      </c>
      <c r="X18" s="456"/>
      <c r="Y18" s="495" t="s">
        <v>80</v>
      </c>
      <c r="Z18" s="494"/>
      <c r="AA18" s="496">
        <v>9.75</v>
      </c>
      <c r="AB18" s="494"/>
      <c r="AD18" s="494">
        <v>1990</v>
      </c>
      <c r="AE18" s="494">
        <v>8</v>
      </c>
    </row>
    <row r="19" spans="1:31" s="646" customFormat="1" ht="16.5" hidden="1" customHeight="1" x14ac:dyDescent="0.25">
      <c r="A19" s="662" t="str">
        <f>IF(AND(A13="TRUE",D13="TRUE",H18="Annual Professional Maintenance"),"DOE Does Not Allow Degration of this Type Furnace",IF(AND(A13="TRUE",D13="TRUE",H18="Seldom or Never Maintained"),"DOE Does Not Allow this Maintenance Selection",IF(AND(A13="TRUE",E13="TRUE",H18="Annual Professional Maintenance"),"DOE Does Not Allow Degration of this Type Furnace",IF(AND(A13="TRUE",E13="TRUE",H18="Seldom or Never Maintained"),"DOE Does Not Allow this Maintenance Selection",IF(AND(A13="TRUE",F13="TRUE",H18="Annual Professional Maintenance"),0.01,IF(AND(A13="TRUE",F13="TRUE",H18="Seldom or Never Maintained"),"DOE Does Not Allow this Maintenance Selection",""))))))</f>
        <v/>
      </c>
      <c r="B19" s="663" t="str">
        <f>IF(AND(B13="TRUE",D13="TRUE",H18="Annual Professional Maintenance"),0.005,IF(AND(B13="TRUE",D13="TRUE",H18="Seldom or Never Maintained"),0.015,IF(AND(B13="TRUE",E13="TRUE",H18="Annual Professional Maintenance"),0.01,IF(AND(B13="TRUE",E13="TRUE",H18="Seldom or Never Maintained"),0.03,IF(AND(B13="TRUE",F13="TRUE",H18="Annual Professional Maintenance"),0.01,IF(AND(B13="TRUE",F13="TRUE",H18="Seldom or Never Maintained"),0.03,""))))))</f>
        <v/>
      </c>
      <c r="C19" s="664" t="str">
        <f>IF(AND(C13="TRUE",D13="TRUE",H18="Annual Professional Maintenance"),"DOE Does Not Allow Degration of this Type Furnace",IF(AND(C13="TRUE",D13="TRUE",H18="Seldom or Never Maintained"),"DOE Does Not Allow this Maintenance Selection",IF(AND(C13="TRUE",E13="TRUE",H18="Annual Professional Maintenance"),"DOE Does Not Allow Degration of this Type Furnace",IF(AND(C13="TRUE",E13="TRUE",H18="Seldom or Never Maintained"),"DOE Does Not Allow this Maintenance Selection",IF(AND(C13="TRUE",F13="TRUE",H18="Annual Professional Maintenance"),0.01,IF(AND(C13="TRUE",F13="TRUE",H18="Seldom or Never Maintained"),"DOE Does Not Allow this Maintenance Selection",""))))))</f>
        <v/>
      </c>
      <c r="D19" s="641"/>
      <c r="E19" s="641"/>
      <c r="F19" s="641"/>
      <c r="G19" s="641"/>
      <c r="H19" s="1081"/>
      <c r="I19" s="1081"/>
      <c r="J19" s="1082"/>
      <c r="K19" s="645"/>
    </row>
    <row r="20" spans="1:31" s="483" customFormat="1" ht="16.5" customHeight="1" thickBot="1" x14ac:dyDescent="0.3">
      <c r="A20" s="1047" t="s">
        <v>83</v>
      </c>
      <c r="B20" s="1048"/>
      <c r="C20" s="1048"/>
      <c r="D20" s="1048"/>
      <c r="E20" s="1048"/>
      <c r="F20" s="1048"/>
      <c r="G20" s="1048"/>
      <c r="H20" s="1066" t="str">
        <f>(CONCATENATE(A19,B19,C19,D19))</f>
        <v/>
      </c>
      <c r="I20" s="1066"/>
      <c r="J20" s="1067"/>
      <c r="K20" s="497"/>
      <c r="L20" s="474" t="s">
        <v>82</v>
      </c>
      <c r="M20" s="471" t="s">
        <v>43</v>
      </c>
      <c r="V20" s="454" t="s">
        <v>81</v>
      </c>
      <c r="W20" s="455">
        <v>81</v>
      </c>
      <c r="X20" s="456"/>
      <c r="Y20" s="464" t="s">
        <v>80</v>
      </c>
      <c r="Z20" s="455"/>
      <c r="AA20" s="475">
        <v>8.5</v>
      </c>
      <c r="AB20" s="455"/>
      <c r="AC20" s="451"/>
      <c r="AD20" s="455">
        <v>1991</v>
      </c>
      <c r="AE20" s="455">
        <v>8</v>
      </c>
    </row>
    <row r="21" spans="1:31" s="675" customFormat="1" ht="16.5" hidden="1" customHeight="1" thickBot="1" x14ac:dyDescent="0.3">
      <c r="A21" s="665" t="str">
        <f>IF(AND(A13="TRUE",H8="Gas Furnace",H18="Annual Professional Maintenance"),H12*100,IF(AND(A13="TRUE",H8="Gas Furnace",H18="Seldom or Never Maintained"),"DOE Does Not Allow this Maintenance Selection",IF(AND(A13="TRUE",H8="Electric Resistance Furnace",H18="Annual Professional Maintenance"),H14*100,IF(AND(A13="TRUE",H8="Electric Resistance Furnace",H18="Seldom or Never Maintained"),"DOE Does Not Allow this Maintenance Selection",IF(AND(A13="TRUE",H8="Heat Pump",H18="Annual Professional Maintenance"),ROUND(I16*(1-0.01)^(J3-H9),1),IF(AND(A13="TRUE",H8="Heat Pump",H18="Seldom or Never Maintained"),"DOE Does Not Allow this Maintenance Selection",""))))))</f>
        <v/>
      </c>
      <c r="B21" s="666" t="str">
        <f>IF(AND(B13="TRUE",D13="TRUE",H18="Annual Professional Maintenance"),ROUND(H12*(1-H20)^(J3-H9)*100,1),IF(AND(B13="TRUE",D13="TRUE",H18="Seldom or Never Maintained"),ROUND(H12*(1-H20)^(J3-H9)*100,1),IF(AND(B13="TRUE",E13="TRUE",H18="Annual Professional Maintenance"),ROUND(H14*(1-H20)^(J3-H9)*100,1),IF(AND(B13="TRUE",E13="TRUE",H18="Seldom or Never Maintained"),ROUND(H14*(1-H20)^(J3-H9)*100,1),IF(AND(B13="TRUE",F13="TRUE",H18="Annual Professional Maintenance"),ROUND(I16*(1-H20)^(J3-H9),1),IF(AND(B13="TRUE",F13="TRUE",H18="Seldom or Never Maintained"),ROUND(I16*(1-H20)^(J3-H9),1),""))))))</f>
        <v/>
      </c>
      <c r="C21" s="667" t="str">
        <f>IF(AND(C13="TRUE",H8="Gas Furnace",H18="Annual Professional Maintenance"),H12*100,IF(AND(C13="TRUE",H8="Gas Furnace",H18="Seldom or Never Maintained"),"DOE Does Not Allow this Maintenance Selection",IF(AND(C13="TRUE",H8="Electric Resistance Furnace",H18="Annual Professional Maintenance"),H14*100,IF(AND(C13="TRUE",H8="Electric Resistance Furnace",H18="Seldom or Never Maintained"),"DOE Does Not Allow this Maintenance Selection",IF(AND(C13="TRUE",H8="Heat Pump",H18="Annual Professional Maintenance"),ROUND(I16*(1-0.01)^(J3-H9),1),IF(AND(C13="TRUE",H8="Heat Pump",H18="Seldom or Never Maintained"),"DOE Does Not Allow this Maintenance Selection",""))))))</f>
        <v/>
      </c>
      <c r="D21" s="668" t="str">
        <f>CONCATENATE(A21,B21,C21)</f>
        <v/>
      </c>
      <c r="E21" s="667"/>
      <c r="F21" s="669"/>
      <c r="G21" s="670"/>
      <c r="H21" s="671"/>
      <c r="I21" s="672" t="str">
        <f>IF(AND(H8="Electric Resistance Furnace",H18="Annual Professional Maintenance")," % of Efficiency",IF(AND(H8="Gas Furnace",H18="Annual Professional Maintenance"),"% AFUE",IF(AND(H8="Heat Pump",H18="Annual Professional Maintenance")," HSPF",IF(AND(H7="LIHEAP",H8="Electric Resistance Furnace",H18="Seldom Or Never Maintained"),"% of Efficiency",IF(AND(H7="LIHEAP",H8="Gas Furnace",H18="Seldom Or Never Maintained")," % AFUE",IF(AND(H7="LIHEAP",H8="Heat Pump",H18="Seldom Or Never Maintained")," HSPF",""))))))</f>
        <v/>
      </c>
      <c r="J21" s="673" t="str">
        <f>CONCATENATE(D21,I21)</f>
        <v/>
      </c>
      <c r="K21" s="674"/>
      <c r="L21" s="674"/>
      <c r="V21" s="676"/>
      <c r="W21" s="676"/>
      <c r="X21" s="674"/>
      <c r="Y21" s="676"/>
      <c r="Z21" s="676"/>
      <c r="AA21" s="676"/>
      <c r="AB21" s="676"/>
      <c r="AD21" s="676"/>
      <c r="AE21" s="676"/>
    </row>
    <row r="22" spans="1:31" ht="16.5" customHeight="1" thickBot="1" x14ac:dyDescent="0.3">
      <c r="A22" s="677" t="s">
        <v>79</v>
      </c>
      <c r="B22" s="678"/>
      <c r="C22" s="678"/>
      <c r="D22" s="678"/>
      <c r="E22" s="678"/>
      <c r="F22" s="678"/>
      <c r="G22" s="678"/>
      <c r="H22" s="1054" t="str">
        <f>J21</f>
        <v/>
      </c>
      <c r="I22" s="1055"/>
      <c r="J22" s="1056"/>
      <c r="K22" s="472"/>
      <c r="L22" s="474" t="s">
        <v>78</v>
      </c>
      <c r="M22" s="471" t="s">
        <v>77</v>
      </c>
      <c r="O22" s="463"/>
      <c r="P22" s="468"/>
      <c r="Q22" s="498"/>
      <c r="R22" s="498"/>
      <c r="S22" s="498"/>
      <c r="T22" s="498"/>
      <c r="U22" s="498"/>
      <c r="V22" s="454" t="s">
        <v>76</v>
      </c>
      <c r="W22" s="455">
        <v>71</v>
      </c>
      <c r="X22" s="456"/>
      <c r="Y22" s="464" t="s">
        <v>75</v>
      </c>
      <c r="Z22" s="455"/>
      <c r="AA22" s="475">
        <v>7.5</v>
      </c>
      <c r="AB22" s="455"/>
      <c r="AD22" s="455">
        <v>1992</v>
      </c>
      <c r="AE22" s="455">
        <v>10</v>
      </c>
    </row>
    <row r="23" spans="1:31" ht="16.5" customHeight="1" x14ac:dyDescent="0.25">
      <c r="A23" s="499" t="s">
        <v>74</v>
      </c>
      <c r="B23" s="452"/>
      <c r="C23" s="452"/>
      <c r="D23" s="452"/>
      <c r="E23" s="452"/>
      <c r="F23" s="452"/>
      <c r="G23" s="452"/>
      <c r="H23" s="463"/>
      <c r="I23" s="679"/>
      <c r="J23" s="679"/>
      <c r="K23" s="473"/>
      <c r="O23" s="463"/>
      <c r="P23" s="468"/>
      <c r="Q23" s="498"/>
      <c r="R23" s="498"/>
      <c r="S23" s="498"/>
      <c r="T23" s="498"/>
      <c r="U23" s="498"/>
      <c r="V23" s="454" t="s">
        <v>73</v>
      </c>
      <c r="W23" s="455">
        <v>80</v>
      </c>
      <c r="X23" s="456"/>
      <c r="Y23" s="464" t="s">
        <v>72</v>
      </c>
      <c r="Z23" s="455"/>
      <c r="AA23" s="475">
        <v>6.5</v>
      </c>
      <c r="AB23" s="455"/>
      <c r="AD23" s="455">
        <v>1993</v>
      </c>
      <c r="AE23" s="455">
        <v>10</v>
      </c>
    </row>
    <row r="24" spans="1:31" ht="15.6" customHeight="1" x14ac:dyDescent="0.25">
      <c r="A24" s="500" t="s">
        <v>71</v>
      </c>
      <c r="B24" s="452"/>
      <c r="C24" s="452"/>
      <c r="D24" s="452"/>
      <c r="E24" s="452"/>
      <c r="F24" s="452"/>
      <c r="G24" s="452"/>
      <c r="H24" s="680"/>
      <c r="I24" s="680"/>
      <c r="J24" s="680"/>
      <c r="K24" s="501"/>
      <c r="M24" s="233"/>
      <c r="N24" s="502"/>
      <c r="O24" s="463"/>
      <c r="P24" s="468"/>
      <c r="Q24" s="498"/>
      <c r="R24" s="498"/>
      <c r="S24" s="498"/>
      <c r="T24" s="498"/>
      <c r="U24" s="498"/>
      <c r="V24" s="454" t="s">
        <v>70</v>
      </c>
      <c r="W24" s="455">
        <v>82</v>
      </c>
      <c r="X24" s="456"/>
      <c r="Y24" s="464" t="s">
        <v>69</v>
      </c>
      <c r="Z24" s="455"/>
      <c r="AA24" s="475">
        <v>9</v>
      </c>
      <c r="AB24" s="455"/>
      <c r="AD24" s="455">
        <v>1994</v>
      </c>
      <c r="AE24" s="455">
        <v>10</v>
      </c>
    </row>
    <row r="25" spans="1:31" ht="15.6" customHeight="1" x14ac:dyDescent="0.25">
      <c r="A25" s="500" t="s">
        <v>37</v>
      </c>
      <c r="B25" s="452"/>
      <c r="C25" s="452"/>
      <c r="D25" s="452"/>
      <c r="E25" s="452"/>
      <c r="F25" s="452"/>
      <c r="G25" s="452"/>
      <c r="H25" s="463"/>
      <c r="I25" s="680"/>
      <c r="J25" s="680"/>
      <c r="K25" s="681"/>
      <c r="M25" s="233"/>
      <c r="O25" s="463"/>
      <c r="P25" s="468"/>
      <c r="Q25" s="498"/>
      <c r="R25" s="498"/>
      <c r="S25" s="498"/>
      <c r="T25" s="498"/>
      <c r="U25" s="498"/>
      <c r="V25" s="454" t="s">
        <v>68</v>
      </c>
      <c r="W25" s="455">
        <v>100</v>
      </c>
      <c r="X25" s="456"/>
      <c r="Y25" s="464" t="s">
        <v>67</v>
      </c>
      <c r="Z25" s="455"/>
      <c r="AA25" s="475">
        <v>8.5</v>
      </c>
      <c r="AB25" s="455"/>
      <c r="AD25" s="455">
        <v>1995</v>
      </c>
      <c r="AE25" s="455">
        <v>10</v>
      </c>
    </row>
    <row r="26" spans="1:31" ht="15.6" customHeight="1" x14ac:dyDescent="0.25">
      <c r="A26" s="500" t="s">
        <v>36</v>
      </c>
      <c r="B26" s="452"/>
      <c r="C26" s="452"/>
      <c r="D26" s="452"/>
      <c r="E26" s="452"/>
      <c r="F26" s="452"/>
      <c r="G26" s="452"/>
      <c r="H26" s="463"/>
      <c r="I26" s="680"/>
      <c r="J26" s="680"/>
      <c r="K26" s="503"/>
      <c r="O26" s="463"/>
      <c r="P26" s="468"/>
      <c r="Q26" s="498"/>
      <c r="R26" s="498"/>
      <c r="S26" s="498"/>
      <c r="T26" s="498"/>
      <c r="U26" s="498"/>
      <c r="V26" s="454" t="s">
        <v>66</v>
      </c>
      <c r="W26" s="455">
        <v>98</v>
      </c>
      <c r="X26" s="456"/>
      <c r="Y26" s="464" t="s">
        <v>65</v>
      </c>
      <c r="Z26" s="455"/>
      <c r="AA26" s="475">
        <v>25</v>
      </c>
      <c r="AB26" s="455"/>
      <c r="AD26" s="455">
        <v>1996</v>
      </c>
      <c r="AE26" s="455">
        <v>10</v>
      </c>
    </row>
    <row r="27" spans="1:31" ht="15.6" customHeight="1" x14ac:dyDescent="0.2">
      <c r="A27" s="504" t="s">
        <v>35</v>
      </c>
      <c r="B27" s="452"/>
      <c r="C27" s="452"/>
      <c r="D27" s="452"/>
      <c r="E27" s="452"/>
      <c r="F27" s="452"/>
      <c r="G27" s="452"/>
      <c r="H27" s="680"/>
      <c r="I27" s="680"/>
      <c r="J27" s="680"/>
      <c r="K27" s="152"/>
      <c r="V27" s="454" t="s">
        <v>64</v>
      </c>
      <c r="W27" s="455">
        <v>100</v>
      </c>
      <c r="X27" s="456"/>
      <c r="Y27" s="498" t="s">
        <v>60</v>
      </c>
      <c r="AD27" s="455">
        <v>1997</v>
      </c>
      <c r="AE27" s="455">
        <v>10</v>
      </c>
    </row>
    <row r="28" spans="1:31" ht="15.6" customHeight="1" thickBot="1" x14ac:dyDescent="0.25">
      <c r="A28" s="452"/>
      <c r="B28" s="452"/>
      <c r="C28" s="452"/>
      <c r="D28" s="452"/>
      <c r="E28" s="452"/>
      <c r="F28" s="452"/>
      <c r="G28" s="452"/>
      <c r="H28" s="682"/>
      <c r="I28" s="682"/>
      <c r="J28" s="682"/>
      <c r="K28" s="152"/>
      <c r="V28" s="454" t="s">
        <v>63</v>
      </c>
      <c r="AD28" s="455">
        <v>1998</v>
      </c>
      <c r="AE28" s="455">
        <v>10</v>
      </c>
    </row>
    <row r="29" spans="1:31" thickBot="1" x14ac:dyDescent="0.3">
      <c r="A29" s="1057" t="s">
        <v>62</v>
      </c>
      <c r="B29" s="1058"/>
      <c r="C29" s="1058"/>
      <c r="D29" s="1058"/>
      <c r="E29" s="1058"/>
      <c r="F29" s="1058"/>
      <c r="G29" s="1058"/>
      <c r="H29" s="1058"/>
      <c r="I29" s="1058"/>
      <c r="J29" s="1059"/>
      <c r="K29" s="152"/>
      <c r="L29" s="468" t="s">
        <v>61</v>
      </c>
      <c r="V29" s="498" t="s">
        <v>60</v>
      </c>
      <c r="AD29" s="455">
        <v>1999</v>
      </c>
      <c r="AE29" s="455">
        <v>10</v>
      </c>
    </row>
    <row r="30" spans="1:31" ht="16.7" customHeight="1" x14ac:dyDescent="0.25">
      <c r="A30" s="1060" t="s">
        <v>59</v>
      </c>
      <c r="B30" s="1061"/>
      <c r="C30" s="1061"/>
      <c r="D30" s="1061"/>
      <c r="E30" s="1061"/>
      <c r="F30" s="1061"/>
      <c r="G30" s="1061"/>
      <c r="H30" s="1062" t="s">
        <v>705</v>
      </c>
      <c r="I30" s="1062"/>
      <c r="J30" s="1063"/>
      <c r="K30" s="152"/>
      <c r="L30" s="470" t="s">
        <v>58</v>
      </c>
      <c r="M30" s="471" t="s">
        <v>57</v>
      </c>
      <c r="AD30" s="455">
        <v>2000</v>
      </c>
      <c r="AE30" s="455">
        <v>12</v>
      </c>
    </row>
    <row r="31" spans="1:31" ht="16.5" customHeight="1" x14ac:dyDescent="0.25">
      <c r="A31" s="1064" t="s">
        <v>56</v>
      </c>
      <c r="B31" s="1065"/>
      <c r="C31" s="1065"/>
      <c r="D31" s="1065"/>
      <c r="E31" s="1065"/>
      <c r="F31" s="1065"/>
      <c r="G31" s="1065"/>
      <c r="H31" s="1049" t="s">
        <v>707</v>
      </c>
      <c r="I31" s="1049"/>
      <c r="J31" s="1050"/>
      <c r="K31" s="152"/>
      <c r="L31" s="470" t="s">
        <v>50</v>
      </c>
      <c r="M31" s="471" t="s">
        <v>55</v>
      </c>
      <c r="AD31" s="455">
        <v>2001</v>
      </c>
      <c r="AE31" s="455">
        <v>12</v>
      </c>
    </row>
    <row r="32" spans="1:31" ht="16.5" customHeight="1" x14ac:dyDescent="0.25">
      <c r="A32" s="1043" t="s">
        <v>54</v>
      </c>
      <c r="B32" s="1044"/>
      <c r="C32" s="1044"/>
      <c r="D32" s="1044"/>
      <c r="E32" s="1044"/>
      <c r="F32" s="1044"/>
      <c r="G32" s="1044"/>
      <c r="H32" s="1045"/>
      <c r="I32" s="1045"/>
      <c r="J32" s="1046"/>
      <c r="L32" s="474" t="s">
        <v>53</v>
      </c>
      <c r="M32" s="505" t="s">
        <v>52</v>
      </c>
      <c r="AB32" s="148"/>
      <c r="AD32" s="455">
        <v>2002</v>
      </c>
      <c r="AE32" s="455">
        <v>12</v>
      </c>
    </row>
    <row r="33" spans="1:31" s="657" customFormat="1" ht="16.5" hidden="1" customHeight="1" x14ac:dyDescent="0.2">
      <c r="A33" s="683" t="b">
        <f>IF(H30="DOE",TRUE,FALSE)</f>
        <v>0</v>
      </c>
      <c r="B33" s="684" t="b">
        <f>IF(H30="LIHEAP",TRUE,FALSE)</f>
        <v>0</v>
      </c>
      <c r="C33" s="684" t="b">
        <f>IF(H30="DOE &amp; LIHEAP",TRUE,FALSE)</f>
        <v>0</v>
      </c>
      <c r="D33" s="684" t="b">
        <f>IF(H31="Split System AC",TRUE,FALSE)</f>
        <v>0</v>
      </c>
      <c r="E33" s="684" t="b">
        <f>IF(H31="Heat Pump", TRUE,FALSE)</f>
        <v>0</v>
      </c>
      <c r="F33" s="684" t="b">
        <f>IF(H31="Evaporative Cooler",TRUE,FALSE)</f>
        <v>0</v>
      </c>
      <c r="G33" s="685" t="str">
        <f>IF(AND(D33=FALSE,E33=FALSE,F33=FALSE),"",IF(AND(D33=TRUE,H32&gt;1,H34&gt;1),H34,IF(AND(D33=TRUE,H34&lt;1,H32&gt;=1980),VLOOKUP(H32,AD3:AE54,2),IF(AND(E33=TRUE,H32&gt;1,H34&gt;1),H34,IF(AND(E33=TRUE,H34&lt;1,H32&gt;=1),VLOOKUP(H32,AD3:AE54,2),IF(AND(F33=TRUE,H34&gt;1,H32&gt;=1),25,IF(AND(F33=TRUE,H34&lt;1,H32&gt;=1),25,"")))))))</f>
        <v/>
      </c>
      <c r="H33" s="686"/>
      <c r="I33" s="686"/>
      <c r="J33" s="687"/>
      <c r="W33" s="660"/>
      <c r="X33" s="660"/>
      <c r="Y33" s="660"/>
      <c r="Z33" s="660"/>
      <c r="AA33" s="660"/>
      <c r="AC33" s="660"/>
    </row>
    <row r="34" spans="1:31" ht="16.5" customHeight="1" x14ac:dyDescent="0.25">
      <c r="A34" s="1047" t="s">
        <v>51</v>
      </c>
      <c r="B34" s="1048"/>
      <c r="C34" s="1048"/>
      <c r="D34" s="1048"/>
      <c r="E34" s="1048"/>
      <c r="F34" s="1048"/>
      <c r="G34" s="1048"/>
      <c r="H34" s="506"/>
      <c r="I34" s="507" t="str">
        <f>I35</f>
        <v/>
      </c>
      <c r="J34" s="508" t="str">
        <f>IF(OR(H31="Split System AC",H31="Heat Pump",H31="Evaporative Cooler"),"SEER","")</f>
        <v/>
      </c>
      <c r="L34" s="509" t="s">
        <v>50</v>
      </c>
      <c r="M34" s="468" t="s">
        <v>49</v>
      </c>
      <c r="AD34" s="455">
        <v>2003</v>
      </c>
      <c r="AE34" s="455">
        <v>12</v>
      </c>
    </row>
    <row r="35" spans="1:31" s="651" customFormat="1" ht="16.5" hidden="1" customHeight="1" x14ac:dyDescent="0.25">
      <c r="A35" s="688"/>
      <c r="B35" s="689"/>
      <c r="C35" s="689"/>
      <c r="D35" s="689"/>
      <c r="E35" s="689"/>
      <c r="F35" s="689"/>
      <c r="G35" s="690"/>
      <c r="H35" s="686"/>
      <c r="I35" s="691" t="str">
        <f>IF(AND(H31="Split System AC",H34&gt;8),H34,IF(AND(H31="Split System AC",H34&lt;8),VLOOKUP(H32,AD3:AE60,2,),IF(AND(H31="Heat Pump",H34&gt;8),H34,IF(AND(H31="Heat Pump",H34&lt;8),VLOOKUP(H32,AD3:AE60,2,),IF(AND(H31="Evaporative Cooler",H32&gt;1980),25,"")))))</f>
        <v/>
      </c>
      <c r="J35" s="687"/>
      <c r="W35" s="692"/>
      <c r="X35" s="692"/>
      <c r="Y35" s="692"/>
      <c r="Z35" s="692"/>
      <c r="AA35" s="692"/>
      <c r="AB35" s="692"/>
      <c r="AC35" s="692"/>
    </row>
    <row r="36" spans="1:31" ht="16.5" customHeight="1" x14ac:dyDescent="0.25">
      <c r="A36" s="1047" t="s">
        <v>48</v>
      </c>
      <c r="B36" s="1048"/>
      <c r="C36" s="1048"/>
      <c r="D36" s="1048"/>
      <c r="E36" s="1048"/>
      <c r="F36" s="1048"/>
      <c r="G36" s="1048"/>
      <c r="H36" s="1049" t="s">
        <v>294</v>
      </c>
      <c r="I36" s="1049"/>
      <c r="J36" s="1050"/>
      <c r="L36" s="509" t="s">
        <v>47</v>
      </c>
      <c r="M36" s="463" t="s">
        <v>46</v>
      </c>
      <c r="AD36" s="455">
        <v>2004</v>
      </c>
      <c r="AE36" s="455">
        <v>12</v>
      </c>
    </row>
    <row r="37" spans="1:31" s="651" customFormat="1" ht="16.5" hidden="1" customHeight="1" x14ac:dyDescent="0.25">
      <c r="A37" s="693" t="str">
        <f>IF(AND(A33=TRUE,H31="Split System AC",H36="Annual Professional Maintenance"),0.01,IF(AND(A33=TRUE,H31="Split System AC",H36="Seldom or Never Maintained"),"DOE Does Not Allow this Selection",IF(AND(A33=TRUE,H31="Heat Pump",H36="Annual Professional Maintenance"),0.01,IF(AND(A33=TRUE,H31="Heat Pump",H36="Seldom or Never Maintained"),"DOE Does Not Allow this Selection",IF(AND(A33=TRUE,H31="Evaporative Cooler",H36="Annual Professional Maintenance"),"Degradation Not Allowed",IF(AND(A33=TRUE,H31="Evaporative Cooler",H36="Seldom or Never Maintained"),"DOE Does Not Allow this Selection",""))))))</f>
        <v/>
      </c>
      <c r="B37" s="694" t="str">
        <f>IF(AND(B33=TRUE,H31="Split System AC",H36="Annual Professional Maintenance"),0.01,IF(AND(B33=TRUE,H31="Split System AC",H36="Seldom or Never Maintained"),0.03,IF(AND(B33=TRUE,H31="Heat Pump",H36="Annual Professional Maintenance"),0.01,IF(AND(B33=TRUE,H31="Heat Pump",H36="Seldom or Never Maintained"),0.03,IF(AND(B33=TRUE,H31="Evaporative Cooler",H36="Annual Professional Maintenance"),"Degradation Not Allowed",IF(AND(B33=TRUE,H31="Evaporative Cooler",H36="Seldom or Never Maintained"),"Degradation Not Allowed",""))))))</f>
        <v/>
      </c>
      <c r="C37" t="str">
        <f>IF(AND(C33=TRUE,H31="Split System AC",H36="Annual Professional Maintenance"),0.01,IF(AND(C33=TRUE,H31="Split System AC",H36="Seldom or Never Maintained"),"DOE Does Not Allow this Selection",IF(AND(C33=TRUE,H31="Heat Pump",H36="Annual Professional Maintenance"),0.01,IF(AND(C33=TRUE,H31="Heat Pump",H36="Seldom or Never Maintained")," DOE Does Not Allow this Selection ",IF(AND(C33=TRUE,H31="Evaporative Cooler",H36="Annual Professional Maintenance"),"Degradation Not Allowed",IF(AND(C33=TRUE,H31="Evaporative Cooler",H36="Seldom or Never Maintained"),"DOE Does Not Allow this Selection",""))))))</f>
        <v/>
      </c>
      <c r="D37" s="689"/>
      <c r="E37" s="689"/>
      <c r="F37" s="689"/>
      <c r="G37" s="689"/>
      <c r="H37" s="657" t="str">
        <f>IF(A33=TRUE,A37,IF(B33=TRUE,B37,IF(C33=TRUE,C37,"")))</f>
        <v/>
      </c>
      <c r="I37" s="658"/>
      <c r="J37" s="695"/>
      <c r="L37" s="696"/>
      <c r="M37" s="697"/>
      <c r="W37" s="692"/>
      <c r="X37" s="692"/>
      <c r="Y37" s="692"/>
      <c r="Z37" s="692"/>
      <c r="AA37" s="692"/>
      <c r="AB37" s="692"/>
      <c r="AC37" s="692"/>
      <c r="AD37" s="698"/>
      <c r="AE37" s="698"/>
    </row>
    <row r="38" spans="1:31" ht="16.5" customHeight="1" thickBot="1" x14ac:dyDescent="0.3">
      <c r="A38" s="1047" t="s">
        <v>45</v>
      </c>
      <c r="B38" s="1048"/>
      <c r="C38" s="1048"/>
      <c r="D38" s="1048"/>
      <c r="E38" s="1048"/>
      <c r="F38" s="1048"/>
      <c r="G38" s="1048"/>
      <c r="H38" s="1051" t="str">
        <f>H37</f>
        <v/>
      </c>
      <c r="I38" s="1052"/>
      <c r="J38" s="1053"/>
      <c r="L38" s="509" t="s">
        <v>44</v>
      </c>
      <c r="M38" s="463" t="s">
        <v>43</v>
      </c>
      <c r="AD38" s="455">
        <v>2005</v>
      </c>
      <c r="AE38" s="455">
        <v>12</v>
      </c>
    </row>
    <row r="39" spans="1:31" s="651" customFormat="1" ht="16.5" hidden="1" customHeight="1" thickBot="1" x14ac:dyDescent="0.3">
      <c r="A39" s="699">
        <f>J3-H32</f>
        <v>0</v>
      </c>
      <c r="B39" s="700" t="str">
        <f>IF(AND(A33=TRUE,H31="Split System AC",H36="Annual Professional Maintenance"),ROUND(I34*(1-0.01)^A39,1),IF(AND(A33=TRUE,H31="Split System AC",H36="Seldom or Never Maintained"),"DOE Does Not Allow Equipment Maintenance Selection",IF(AND(A33=TRUE,H31="Heat Pump",H36="Annual Professional Maintenance"),ROUND(I34*(1-0.01)^A39,1),IF(AND(A33=TRUE,H31="Heat Pump",H36="Seldom or Never Maintained"),"DOE Does Not Allow Equipment Maintenance Selection",IF(AND(A33=TRUE,H31="Evaporative Cooler",H36="Annual Professional Maintenance"),"Degradation Not Allowed",IF(AND(A33=TRUE,H31="Evaporative Cooler",H36="Seldom or Never Maintained"),"DOE Does Not Allow Equipment Maintenance Selection",""))))))</f>
        <v/>
      </c>
      <c r="C39" s="701" t="str">
        <f>IF(AND(B33=TRUE,H31="Split System AC",H36="Annual Professional Maintenance"),ROUND(I34*(1-0.01)^A39,1),IF(AND(B33=TRUE,H31="Split System AC",H36="Seldom or Never Maintained"),ROUND(I34*(1-0.02)^A39,1),IF(AND(B33=TRUE,H31="Heat Pump",H36="Annual Professional Maintenance"),ROUND(I34*(1-0.01)^A39,1),IF(AND(B33=TRUE,H31="Heat Pump",H36="Seldom or Never Maintained"),ROUND(I34*(1-0.02)^A39,1),IF(AND(B33=TRUE,H31="Evaporative Cooler",H36="Annual Professional Maintenance"),"Degradation Not Allowed",IF(AND(B33=TRUE,H31="Evaporative Cooler",H36="Seldom or Never Maintained"),"Degradation Not Allowed",""))))))</f>
        <v/>
      </c>
      <c r="D39" s="702" t="str">
        <f>IF(AND(C33=TRUE,H31="Split System AC",H36="Annual Professional Maintenance"),ROUND(I34*(1-C37)^A39,1),IF(AND(C33=TRUE,H31="Split System AC",H36="Seldom or Never Maintained"),"DOE Does Not Allow Equipment Maintenance Selection",IF(AND(C33=TRUE,H31="Heat Pump",H36="Annual Professional Maintenance"),ROUND(I34*(1-C37)^A39,1),IF(AND(C33=TRUE,H31="Heat Pump",H36="Seldom or Never Maintained"),"DOE Does Not Allow Equipment Maintenance Selection",IF(AND(C33=TRUE,H31="Evaporative Cooler",H36="Annual Professional Maintenance"),"Degradation Not Allowed",IF(AND(C33=TRUE,H31="Evaporative Cooler",H36="Seldom or Never Maintained"),"DOE Does Not Allow Equipment Maintenance Selection",""))))))</f>
        <v/>
      </c>
      <c r="E39" s="694"/>
      <c r="F39" s="657"/>
      <c r="G39" s="703" t="b">
        <f>IF(C4&gt;1,CONCATENATE(B39,C39,D39,""))</f>
        <v>0</v>
      </c>
      <c r="H39" s="686" t="str">
        <f>IF(OR(G39="DOE Does Not Allow Equipment Maintenance Selection",G39="Degradation Not Allowed"),""," SEER")</f>
        <v xml:space="preserve"> SEER</v>
      </c>
      <c r="I39" s="686"/>
      <c r="J39" s="687"/>
      <c r="W39" s="692"/>
      <c r="X39" s="692"/>
      <c r="Y39" s="692"/>
      <c r="Z39" s="692"/>
      <c r="AA39" s="692"/>
      <c r="AB39" s="692"/>
      <c r="AC39" s="692"/>
    </row>
    <row r="40" spans="1:31" ht="16.5" customHeight="1" thickBot="1" x14ac:dyDescent="0.3">
      <c r="A40" s="510" t="s">
        <v>42</v>
      </c>
      <c r="B40" s="511"/>
      <c r="C40" s="511"/>
      <c r="D40" s="511"/>
      <c r="E40" s="511"/>
      <c r="F40" s="511"/>
      <c r="G40" s="511"/>
      <c r="H40" s="1040" t="str">
        <f>IF(H32&gt;1980,CONCATENATE(G39,H39),"")</f>
        <v/>
      </c>
      <c r="I40" s="1041"/>
      <c r="J40" s="1042"/>
      <c r="L40" s="509" t="s">
        <v>41</v>
      </c>
      <c r="M40" s="463" t="s">
        <v>40</v>
      </c>
      <c r="AD40" s="455">
        <v>2006</v>
      </c>
      <c r="AE40" s="455">
        <v>12</v>
      </c>
    </row>
    <row r="41" spans="1:31" ht="16.5" customHeight="1" x14ac:dyDescent="0.25">
      <c r="A41" s="704" t="s">
        <v>39</v>
      </c>
      <c r="B41" s="452"/>
      <c r="C41" s="452"/>
      <c r="D41" s="452"/>
      <c r="E41" s="452"/>
      <c r="F41" s="452"/>
      <c r="G41" s="452"/>
      <c r="H41" s="705" t="s">
        <v>35</v>
      </c>
      <c r="I41" s="706"/>
      <c r="J41" s="707"/>
      <c r="L41" s="509"/>
      <c r="M41" s="468"/>
      <c r="AD41" s="455">
        <v>2007</v>
      </c>
      <c r="AE41" s="455">
        <v>12</v>
      </c>
    </row>
    <row r="42" spans="1:31" ht="16.5" customHeight="1" x14ac:dyDescent="0.25">
      <c r="A42" s="704" t="s">
        <v>38</v>
      </c>
      <c r="B42" s="452"/>
      <c r="C42" s="452"/>
      <c r="D42" s="452"/>
      <c r="E42" s="452"/>
      <c r="F42" s="452"/>
      <c r="G42" s="452"/>
      <c r="H42" s="705" t="s">
        <v>1050</v>
      </c>
      <c r="I42" s="708"/>
      <c r="J42" s="709"/>
      <c r="AD42" s="455">
        <v>2008</v>
      </c>
      <c r="AE42" s="455">
        <v>12</v>
      </c>
    </row>
    <row r="43" spans="1:31" ht="16.5" customHeight="1" x14ac:dyDescent="0.25">
      <c r="A43" s="704" t="s">
        <v>37</v>
      </c>
      <c r="B43" s="452"/>
      <c r="C43" s="452"/>
      <c r="D43" s="452"/>
      <c r="E43" s="452"/>
      <c r="F43" s="452"/>
      <c r="G43" s="452"/>
      <c r="H43" s="708"/>
      <c r="I43" s="708"/>
      <c r="J43" s="709"/>
      <c r="AD43" s="455">
        <v>2009</v>
      </c>
      <c r="AE43" s="455">
        <v>14</v>
      </c>
    </row>
    <row r="44" spans="1:31" ht="16.5" customHeight="1" x14ac:dyDescent="0.25">
      <c r="A44" s="704" t="s">
        <v>36</v>
      </c>
      <c r="B44" s="452"/>
      <c r="C44" s="452"/>
      <c r="D44" s="452"/>
      <c r="E44" s="452"/>
      <c r="F44" s="452"/>
      <c r="G44" s="452"/>
      <c r="H44" s="708"/>
      <c r="I44" s="708"/>
      <c r="J44" s="512" t="s">
        <v>1051</v>
      </c>
      <c r="AD44" s="455">
        <v>2010</v>
      </c>
      <c r="AE44" s="455">
        <v>14</v>
      </c>
    </row>
    <row r="45" spans="1:31" ht="16.5" customHeight="1" x14ac:dyDescent="0.25">
      <c r="B45" s="452"/>
      <c r="C45" s="452"/>
      <c r="D45" s="452"/>
      <c r="E45" s="452"/>
      <c r="F45" s="452"/>
      <c r="G45" s="452"/>
      <c r="H45" s="708"/>
      <c r="I45" s="708"/>
      <c r="AD45" s="455">
        <v>2011</v>
      </c>
      <c r="AE45" s="455">
        <v>14</v>
      </c>
    </row>
    <row r="46" spans="1:31" ht="16.5" customHeight="1" x14ac:dyDescent="0.2">
      <c r="B46" s="452"/>
      <c r="C46" s="452"/>
      <c r="D46" s="452"/>
      <c r="E46" s="452"/>
      <c r="F46" s="452"/>
      <c r="G46" s="452"/>
      <c r="H46" s="515"/>
      <c r="J46" s="512"/>
      <c r="AD46" s="455">
        <v>2012</v>
      </c>
      <c r="AE46" s="455">
        <v>14</v>
      </c>
    </row>
    <row r="47" spans="1:31" ht="16.5" customHeight="1" x14ac:dyDescent="0.2">
      <c r="A47" s="452"/>
      <c r="B47" s="452"/>
      <c r="C47" s="452"/>
      <c r="D47" s="452"/>
      <c r="E47" s="452"/>
      <c r="F47" s="452"/>
      <c r="G47" s="452"/>
      <c r="H47" s="710"/>
      <c r="I47" s="452"/>
      <c r="AD47" s="455">
        <v>2013</v>
      </c>
      <c r="AE47" s="455">
        <v>14</v>
      </c>
    </row>
    <row r="48" spans="1:31" ht="16.5" customHeight="1" x14ac:dyDescent="0.2">
      <c r="H48" s="710"/>
      <c r="AD48" s="455">
        <v>2014</v>
      </c>
      <c r="AE48" s="455">
        <v>14.5</v>
      </c>
    </row>
    <row r="49" spans="8:31" ht="16.5" customHeight="1" x14ac:dyDescent="0.25">
      <c r="H49" s="233"/>
      <c r="AD49" s="455">
        <v>2015</v>
      </c>
      <c r="AE49" s="455">
        <v>14.5</v>
      </c>
    </row>
    <row r="50" spans="8:31" ht="16.5" customHeight="1" x14ac:dyDescent="0.2">
      <c r="AD50" s="455">
        <v>2016</v>
      </c>
      <c r="AE50" s="455">
        <v>15</v>
      </c>
    </row>
    <row r="51" spans="8:31" ht="16.5" customHeight="1" x14ac:dyDescent="0.25">
      <c r="I51"/>
      <c r="J51" s="513"/>
      <c r="AD51" s="455">
        <v>2017</v>
      </c>
      <c r="AE51" s="455">
        <v>15</v>
      </c>
    </row>
    <row r="52" spans="8:31" ht="16.5" customHeight="1" x14ac:dyDescent="0.2">
      <c r="AD52" s="455">
        <v>2018</v>
      </c>
      <c r="AE52" s="455">
        <v>15</v>
      </c>
    </row>
    <row r="53" spans="8:31" ht="16.5" customHeight="1" x14ac:dyDescent="0.2">
      <c r="J53" s="514"/>
      <c r="AD53" s="455">
        <v>2019</v>
      </c>
      <c r="AE53" s="455">
        <v>15</v>
      </c>
    </row>
    <row r="54" spans="8:31" ht="16.5" customHeight="1" x14ac:dyDescent="0.2">
      <c r="AD54" s="455">
        <v>2020</v>
      </c>
      <c r="AE54" s="455">
        <v>15</v>
      </c>
    </row>
    <row r="55" spans="8:31" ht="16.5" customHeight="1" x14ac:dyDescent="0.2">
      <c r="AD55" s="455">
        <v>2021</v>
      </c>
      <c r="AE55" s="455">
        <v>15</v>
      </c>
    </row>
    <row r="56" spans="8:31" ht="16.5" customHeight="1" x14ac:dyDescent="0.2">
      <c r="AD56" s="455">
        <v>2022</v>
      </c>
      <c r="AE56" s="455">
        <v>15</v>
      </c>
    </row>
    <row r="57" spans="8:31" ht="16.5" customHeight="1" x14ac:dyDescent="0.2">
      <c r="AD57" s="455">
        <v>2023</v>
      </c>
      <c r="AE57" s="455">
        <v>15.2</v>
      </c>
    </row>
    <row r="58" spans="8:31" ht="16.5" customHeight="1" x14ac:dyDescent="0.2">
      <c r="AD58" s="455">
        <v>2024</v>
      </c>
      <c r="AE58" s="455">
        <v>15.2</v>
      </c>
    </row>
    <row r="59" spans="8:31" ht="16.5" customHeight="1" x14ac:dyDescent="0.2">
      <c r="AD59" s="455">
        <v>2025</v>
      </c>
      <c r="AE59" s="455">
        <v>15.2</v>
      </c>
    </row>
    <row r="60" spans="8:31" ht="16.5" customHeight="1" x14ac:dyDescent="0.2">
      <c r="AD60" s="711">
        <v>2026</v>
      </c>
      <c r="AE60" s="711">
        <v>15.2</v>
      </c>
    </row>
  </sheetData>
  <sheetProtection algorithmName="SHA-512" hashValue="p8ypchrw3Ug0hNivU7RBEP/qEmgaXaJ80NECYEkzFKGtru9aQ9kgpa83LTnskswxrKjmp2FY348xXzoOcjqrxQ==" saltValue="EFGHhwd9K3rYXfV8X16s6g==" spinCount="100000" sheet="1" selectLockedCells="1"/>
  <mergeCells count="42">
    <mergeCell ref="A8:G8"/>
    <mergeCell ref="H8:J8"/>
    <mergeCell ref="A1:J1"/>
    <mergeCell ref="A2:J2"/>
    <mergeCell ref="A3:B3"/>
    <mergeCell ref="C3:G3"/>
    <mergeCell ref="H3:I3"/>
    <mergeCell ref="A4:B4"/>
    <mergeCell ref="C4:G4"/>
    <mergeCell ref="H4:J4"/>
    <mergeCell ref="A5:J5"/>
    <mergeCell ref="A6:G6"/>
    <mergeCell ref="H6:J6"/>
    <mergeCell ref="A7:G7"/>
    <mergeCell ref="H7:J7"/>
    <mergeCell ref="A20:G20"/>
    <mergeCell ref="H20:J20"/>
    <mergeCell ref="A9:G9"/>
    <mergeCell ref="H9:J9"/>
    <mergeCell ref="A12:G12"/>
    <mergeCell ref="I12:J12"/>
    <mergeCell ref="A14:G14"/>
    <mergeCell ref="H14:J14"/>
    <mergeCell ref="H15:J15"/>
    <mergeCell ref="A16:G16"/>
    <mergeCell ref="A18:G18"/>
    <mergeCell ref="H18:J18"/>
    <mergeCell ref="H19:J19"/>
    <mergeCell ref="H22:J22"/>
    <mergeCell ref="A29:J29"/>
    <mergeCell ref="A30:G30"/>
    <mergeCell ref="H30:J30"/>
    <mergeCell ref="A31:G31"/>
    <mergeCell ref="H31:J31"/>
    <mergeCell ref="H40:J40"/>
    <mergeCell ref="A32:G32"/>
    <mergeCell ref="H32:J32"/>
    <mergeCell ref="A34:G34"/>
    <mergeCell ref="A36:G36"/>
    <mergeCell ref="H36:J36"/>
    <mergeCell ref="A38:G38"/>
    <mergeCell ref="H38:J38"/>
  </mergeCells>
  <dataValidations count="21">
    <dataValidation type="list" allowBlank="1" showInputMessage="1" showErrorMessage="1" promptTitle="Furnace Location" prompt="Select location of existing furnace" sqref="H6:J6" xr:uid="{00000000-0002-0000-0500-000000000000}">
      <formula1>"Select Furnace Location, Conditioned Space, Unconditioned Space"</formula1>
    </dataValidation>
    <dataValidation type="whole" allowBlank="1" showInputMessage="1" showErrorMessage="1" promptTitle="Current Calendar Year" prompt="Enter the current calendar year as of the date of the assessment." sqref="J3" xr:uid="{00000000-0002-0000-0500-000001000000}">
      <formula1>0</formula1>
      <formula2>2099</formula2>
    </dataValidation>
    <dataValidation type="list" allowBlank="1" showInputMessage="1" showErrorMessage="1" promptTitle="Furnace Type" prompt="Select furnace type" sqref="H8:J8" xr:uid="{00000000-0002-0000-0500-000002000000}">
      <formula1>"Select Furnace Type, Gas Furnace, Electric Resistance Furnace, Heat Pump"</formula1>
    </dataValidation>
    <dataValidation allowBlank="1" showInputMessage="1" showErrorMessage="1" promptTitle="Electric Resistance Heat" prompt="Base efficiency for electric resistance heating is considered 100% unless determined otherwise with documented detail test results." sqref="H14:I14" xr:uid="{00000000-0002-0000-0500-000003000000}"/>
    <dataValidation allowBlank="1" showInputMessage="1" showErrorMessage="1" promptTitle="Gas Unit" prompt="Enter the AFUE/efficiency as found on the combustion analyzer test results during the assessment." sqref="H12" xr:uid="{00000000-0002-0000-0500-000004000000}"/>
    <dataValidation type="whole" allowBlank="1" showInputMessage="1" showErrorMessage="1" promptTitle="Manufactured Year" prompt="Enter the manufactured year as found on the plate of the existing unit. If the year cannot be determined, the age of this unit must be determined in another way; if age cannot be determined, this calculation is not applicable." sqref="H9:I9" xr:uid="{00000000-0002-0000-0500-000005000000}">
      <formula1>0</formula1>
      <formula2>2099</formula2>
    </dataValidation>
    <dataValidation type="list" allowBlank="1" showInputMessage="1" showErrorMessage="1" promptTitle="Equipment Maintenance" prompt="Through discussion with the client, select the appropriate maintenance done on the piece of equipment being evaluated." sqref="H18:I18" xr:uid="{00000000-0002-0000-0500-000006000000}">
      <formula1>"Select Appropriate Maintenance Level, Annual Professional Maintenance, Seldom or Never Maintained"</formula1>
    </dataValidation>
    <dataValidation type="list" allowBlank="1" showInputMessage="1" showErrorMessage="1" promptTitle="Cooling Equipment" prompt="Select central cooling equipment type" sqref="H31:J31" xr:uid="{00000000-0002-0000-0500-000007000000}">
      <formula1>"Select Cooling Equipment, Split System AC, Heat Pump, Evaporative Cooler"</formula1>
    </dataValidation>
    <dataValidation type="whole" allowBlank="1" showInputMessage="1" showErrorMessage="1" promptTitle="Manufactured Year" prompt="Enter the manufactured year as found on the plate of the existing unit. The manufactured year is either identified individually, or in the serial number (typically within first 4 digits). If age cannot be determined, this calculation is not applicable.._x000a_" sqref="H32:I32" xr:uid="{00000000-0002-0000-0500-000008000000}">
      <formula1>0</formula1>
      <formula2>2099</formula2>
    </dataValidation>
    <dataValidation allowBlank="1" showInputMessage="1" showErrorMessage="1" promptTitle="Degraded SEER/EER" prompt="This will auto-calculate the degraded SEER/EER of the existing unit. " sqref="H40:I40" xr:uid="{00000000-0002-0000-0500-000009000000}"/>
    <dataValidation allowBlank="1" showInputMessage="1" showErrorMessage="1" promptTitle="Existing SEER/EER" prompt="Enter the SEER or EER as found on the plate of the existing unit. If SEER/EER cannot be found on unit, refer to Table 3 to the right for approximate SEER/EER for unit._x000a_" sqref="I34" xr:uid="{00000000-0002-0000-0500-00000A000000}"/>
    <dataValidation type="list" allowBlank="1" showInputMessage="1" showErrorMessage="1" promptTitle="Utilized Funding" prompt="Select funding source to be used on the job, not just to replace the heating system" sqref="H30:J30 H7:J7" xr:uid="{00000000-0002-0000-0500-00000B000000}">
      <formula1>"Select Funding Source, DOE, LIHEAP, DOE &amp; LIHEAP"</formula1>
    </dataValidation>
    <dataValidation allowBlank="1" showInputMessage="1" showErrorMessage="1" promptTitle="Heat Pump" prompt="Base efficiency for a heat pump is considered 100% unless determined otherwise with documented detail test results." sqref="I16:I17" xr:uid="{00000000-0002-0000-0500-00000C000000}"/>
    <dataValidation type="list" allowBlank="1" showInputMessage="1" showErrorMessage="1" promptTitle="Equipment Maintenance" prompt="Through discussion with the client, select the appropriate maintenance done on the piece of equipment being evaluated." sqref="H36:J36" xr:uid="{00000000-0002-0000-0500-00000D000000}">
      <formula1>"Select Equipment Maintenance Factor, Annual Professional Maintenance, Seldom or Never Maintained"</formula1>
    </dataValidation>
    <dataValidation allowBlank="1" showInputMessage="1" showErrorMessage="1" prompt="% decrease using amps" sqref="IV65478" xr:uid="{00000000-0002-0000-0500-00000E000000}"/>
    <dataValidation allowBlank="1" showInputMessage="1" showErrorMessage="1" promptTitle="Replacement EER" prompt="Enter the EER found on the (Yellow) Energy Guide of the new replacement unit." sqref="IW65464" xr:uid="{00000000-0002-0000-0500-00000F000000}"/>
    <dataValidation allowBlank="1" showInputMessage="1" showErrorMessage="1" prompt="% EER increase using plate" sqref="IV65475" xr:uid="{00000000-0002-0000-0500-000010000000}"/>
    <dataValidation allowBlank="1" showInputMessage="1" showErrorMessage="1" promptTitle="Existing Volts" prompt="Enter the amount of volts based on the outlet.  110 volts are used by regular outlets.  220 volts are used by larger ACs." sqref="IT65470 H65471:I65471" xr:uid="{00000000-0002-0000-0500-000011000000}"/>
    <dataValidation allowBlank="1" showInputMessage="1" showErrorMessage="1" promptTitle="Existing Amps" prompt="Enter the amps found on the plate.  If the amps cannot be found enter the amps reading using a comsuption meter or amp meter." sqref="IT65468 H65469:I65469" xr:uid="{00000000-0002-0000-0500-000012000000}"/>
    <dataValidation allowBlank="1" showInputMessage="1" showErrorMessage="1" promptTitle="Existing BTUs" prompt="Enter the BTUs if it can be found on the unit.  If it cannot be found the assessor must estimate and take a photo of the unit.  Window units range from 5,000 to 24,000." sqref="IT65466 H65467:I65467" xr:uid="{00000000-0002-0000-0500-000013000000}"/>
    <dataValidation allowBlank="1" showInputMessage="1" showErrorMessage="1" promptTitle="Existing EER" prompt="Enter the EER as found on the plate of the existing unit.  If the EER cannot be found skip this entry and meter the unit._x000a_" sqref="IT65464 H65465:I65465" xr:uid="{00000000-0002-0000-0500-000014000000}"/>
  </dataValidations>
  <hyperlinks>
    <hyperlink ref="H41" r:id="rId1" xr:uid="{00000000-0004-0000-0500-000000000000}"/>
    <hyperlink ref="A27" r:id="rId2" xr:uid="{00000000-0004-0000-0500-000001000000}"/>
    <hyperlink ref="A32" r:id="rId3" display="Building Intelligence Center" xr:uid="{00000000-0004-0000-0500-000002000000}"/>
    <hyperlink ref="H42" r:id="rId4" xr:uid="{00000000-0004-0000-0500-000003000000}"/>
  </hyperlinks>
  <pageMargins left="0.7" right="0.7" top="0.25" bottom="0.25" header="0.3" footer="0.3"/>
  <pageSetup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60"/>
  <sheetViews>
    <sheetView zoomScaleNormal="100" workbookViewId="0">
      <selection activeCell="H6" sqref="H6:J6"/>
    </sheetView>
  </sheetViews>
  <sheetFormatPr defaultColWidth="2.140625" defaultRowHeight="16.5" customHeight="1" x14ac:dyDescent="0.2"/>
  <cols>
    <col min="1" max="6" width="9.140625" style="148" customWidth="1"/>
    <col min="7" max="7" width="9.28515625" style="148" bestFit="1" customWidth="1"/>
    <col min="8" max="10" width="18.28515625" style="148" customWidth="1"/>
    <col min="11" max="11" width="5.7109375" style="148" customWidth="1"/>
    <col min="12" max="12" width="4.7109375" style="148" customWidth="1"/>
    <col min="13" max="20" width="9.140625" style="148" customWidth="1"/>
    <col min="21" max="21" width="18.7109375" style="148" customWidth="1"/>
    <col min="22" max="22" width="81.85546875" style="148" hidden="1" customWidth="1"/>
    <col min="23" max="23" width="8.7109375" style="451" hidden="1" customWidth="1"/>
    <col min="24" max="24" width="3.7109375" style="451" hidden="1" customWidth="1"/>
    <col min="25" max="25" width="133.85546875" style="451" hidden="1" customWidth="1"/>
    <col min="26" max="28" width="8.7109375" style="451" hidden="1" customWidth="1"/>
    <col min="29" max="29" width="3.7109375" style="451" hidden="1" customWidth="1"/>
    <col min="30" max="30" width="12.28515625" style="148" hidden="1" customWidth="1"/>
    <col min="31" max="31" width="10.7109375" style="148" hidden="1" customWidth="1"/>
    <col min="32" max="32" width="9.140625" style="148" hidden="1" customWidth="1"/>
    <col min="33" max="252" width="9.140625" style="148" customWidth="1"/>
    <col min="253" max="253" width="32.85546875" style="148" customWidth="1"/>
    <col min="254" max="254" width="12.85546875" style="148" customWidth="1"/>
    <col min="255" max="255" width="9.28515625" style="148" bestFit="1" customWidth="1"/>
    <col min="256" max="256" width="12.85546875" style="148" customWidth="1"/>
    <col min="257" max="257" width="17.28515625" style="148" customWidth="1"/>
    <col min="258" max="16384" width="2.140625" style="148"/>
  </cols>
  <sheetData>
    <row r="1" spans="1:34" ht="16.5" customHeight="1" thickBot="1" x14ac:dyDescent="0.3">
      <c r="A1" s="1083" t="s">
        <v>136</v>
      </c>
      <c r="B1" s="1084"/>
      <c r="C1" s="1084"/>
      <c r="D1" s="1084"/>
      <c r="E1" s="1084"/>
      <c r="F1" s="1084"/>
      <c r="G1" s="1084"/>
      <c r="H1" s="1084"/>
      <c r="I1" s="1084"/>
      <c r="J1" s="1085"/>
      <c r="K1" s="448"/>
      <c r="L1" s="449" t="s">
        <v>135</v>
      </c>
      <c r="V1" s="450" t="s">
        <v>134</v>
      </c>
      <c r="Y1" s="450" t="s">
        <v>133</v>
      </c>
      <c r="AD1" s="450" t="s">
        <v>132</v>
      </c>
    </row>
    <row r="2" spans="1:34" ht="15.6" customHeight="1" x14ac:dyDescent="0.2">
      <c r="A2" s="1086"/>
      <c r="B2" s="1086"/>
      <c r="C2" s="1086"/>
      <c r="D2" s="1086"/>
      <c r="E2" s="1086"/>
      <c r="F2" s="1086"/>
      <c r="G2" s="1086"/>
      <c r="H2" s="1086"/>
      <c r="I2" s="1086"/>
      <c r="J2" s="1086"/>
      <c r="K2" s="453"/>
      <c r="V2" s="454" t="s">
        <v>131</v>
      </c>
      <c r="W2" s="455" t="s">
        <v>130</v>
      </c>
      <c r="X2" s="456"/>
      <c r="Y2" s="457" t="s">
        <v>129</v>
      </c>
      <c r="Z2" s="458" t="s">
        <v>128</v>
      </c>
      <c r="AA2" s="458" t="s">
        <v>127</v>
      </c>
      <c r="AB2" s="459" t="s">
        <v>126</v>
      </c>
      <c r="AD2" s="458" t="s">
        <v>125</v>
      </c>
      <c r="AE2" s="458" t="s">
        <v>124</v>
      </c>
      <c r="AG2" s="460"/>
      <c r="AH2" s="460"/>
    </row>
    <row r="3" spans="1:34" ht="15.6" customHeight="1" x14ac:dyDescent="0.25">
      <c r="A3" s="1087" t="s">
        <v>123</v>
      </c>
      <c r="B3" s="1087"/>
      <c r="C3" s="1088"/>
      <c r="D3" s="1088"/>
      <c r="E3" s="1088"/>
      <c r="F3" s="1088"/>
      <c r="G3" s="1088"/>
      <c r="H3" s="1087" t="s">
        <v>122</v>
      </c>
      <c r="I3" s="1087"/>
      <c r="J3" s="461"/>
      <c r="K3" s="462"/>
      <c r="L3" s="463" t="s">
        <v>121</v>
      </c>
      <c r="V3" s="454" t="s">
        <v>120</v>
      </c>
      <c r="W3" s="455">
        <v>90</v>
      </c>
      <c r="X3" s="456"/>
      <c r="Y3" s="464" t="s">
        <v>119</v>
      </c>
      <c r="Z3" s="455">
        <v>14</v>
      </c>
      <c r="AA3" s="455">
        <v>10.5</v>
      </c>
      <c r="AB3" s="455"/>
      <c r="AD3" s="455" t="s">
        <v>118</v>
      </c>
      <c r="AE3" s="455">
        <v>6.5</v>
      </c>
    </row>
    <row r="4" spans="1:34" ht="15.6" customHeight="1" x14ac:dyDescent="0.25">
      <c r="A4" s="1087" t="s">
        <v>4</v>
      </c>
      <c r="B4" s="1087"/>
      <c r="C4" s="1088"/>
      <c r="D4" s="1088"/>
      <c r="E4" s="1088"/>
      <c r="F4" s="1088"/>
      <c r="G4" s="1088"/>
      <c r="H4" s="1089"/>
      <c r="I4" s="1090"/>
      <c r="J4" s="1090"/>
      <c r="K4" s="466"/>
      <c r="M4" s="465" t="s">
        <v>117</v>
      </c>
      <c r="V4" s="454" t="s">
        <v>116</v>
      </c>
      <c r="W4" s="455">
        <v>80</v>
      </c>
      <c r="X4" s="456"/>
      <c r="Y4" s="464" t="s">
        <v>115</v>
      </c>
      <c r="Z4" s="455">
        <v>12</v>
      </c>
      <c r="AA4" s="455">
        <v>10.8</v>
      </c>
      <c r="AB4" s="455"/>
      <c r="AD4" s="455">
        <v>1980</v>
      </c>
      <c r="AE4" s="455">
        <v>6.5</v>
      </c>
    </row>
    <row r="5" spans="1:34" ht="16.5" customHeight="1" thickBot="1" x14ac:dyDescent="0.25">
      <c r="A5" s="1091"/>
      <c r="B5" s="1091"/>
      <c r="C5" s="1091"/>
      <c r="D5" s="1091"/>
      <c r="E5" s="1091"/>
      <c r="F5" s="1091"/>
      <c r="G5" s="1091"/>
      <c r="H5" s="1091"/>
      <c r="I5" s="1091"/>
      <c r="J5" s="1091"/>
      <c r="K5" s="467"/>
      <c r="M5" s="465" t="s">
        <v>114</v>
      </c>
      <c r="V5" s="454" t="s">
        <v>113</v>
      </c>
      <c r="W5" s="455">
        <v>78</v>
      </c>
      <c r="X5" s="456"/>
      <c r="Y5" s="464" t="s">
        <v>112</v>
      </c>
      <c r="Z5" s="455">
        <v>10</v>
      </c>
      <c r="AA5" s="455">
        <v>9.3000000000000007</v>
      </c>
      <c r="AB5" s="455"/>
      <c r="AD5" s="455">
        <v>1981</v>
      </c>
      <c r="AE5" s="455">
        <v>8</v>
      </c>
    </row>
    <row r="6" spans="1:34" ht="16.5" customHeight="1" thickBot="1" x14ac:dyDescent="0.3">
      <c r="A6" s="1092" t="s">
        <v>111</v>
      </c>
      <c r="B6" s="1093"/>
      <c r="C6" s="1093"/>
      <c r="D6" s="1093"/>
      <c r="E6" s="1093"/>
      <c r="F6" s="1093"/>
      <c r="G6" s="1094"/>
      <c r="H6" s="1062" t="s">
        <v>704</v>
      </c>
      <c r="I6" s="1062"/>
      <c r="J6" s="1063"/>
      <c r="K6" s="152"/>
      <c r="L6" s="468" t="s">
        <v>61</v>
      </c>
      <c r="V6" s="454" t="s">
        <v>110</v>
      </c>
      <c r="W6" s="455">
        <v>75</v>
      </c>
      <c r="X6" s="456"/>
      <c r="Y6" s="464" t="s">
        <v>109</v>
      </c>
      <c r="Z6" s="455">
        <v>8</v>
      </c>
      <c r="AA6" s="455">
        <v>7.7</v>
      </c>
      <c r="AB6" s="455"/>
      <c r="AD6" s="455">
        <v>1982</v>
      </c>
      <c r="AE6" s="455">
        <v>8</v>
      </c>
    </row>
    <row r="7" spans="1:34" ht="16.5" customHeight="1" x14ac:dyDescent="0.25">
      <c r="A7" s="1060" t="s">
        <v>59</v>
      </c>
      <c r="B7" s="1061"/>
      <c r="C7" s="1061"/>
      <c r="D7" s="1061"/>
      <c r="E7" s="1061"/>
      <c r="F7" s="1061"/>
      <c r="G7" s="1061"/>
      <c r="H7" s="1095" t="s">
        <v>705</v>
      </c>
      <c r="I7" s="1095"/>
      <c r="J7" s="1096"/>
      <c r="K7" s="469"/>
      <c r="L7" s="470" t="s">
        <v>58</v>
      </c>
      <c r="M7" s="471" t="s">
        <v>57</v>
      </c>
      <c r="V7" s="454" t="s">
        <v>108</v>
      </c>
      <c r="W7" s="455">
        <v>64</v>
      </c>
      <c r="X7" s="456"/>
      <c r="Y7" s="464" t="s">
        <v>107</v>
      </c>
      <c r="Z7" s="455">
        <v>6.5</v>
      </c>
      <c r="AA7" s="455">
        <v>6.4</v>
      </c>
      <c r="AB7" s="455"/>
      <c r="AD7" s="455">
        <v>1983</v>
      </c>
      <c r="AE7" s="455">
        <v>8</v>
      </c>
    </row>
    <row r="8" spans="1:34" ht="16.5" customHeight="1" x14ac:dyDescent="0.25">
      <c r="A8" s="1064" t="s">
        <v>106</v>
      </c>
      <c r="B8" s="1065"/>
      <c r="C8" s="1065"/>
      <c r="D8" s="1065"/>
      <c r="E8" s="1065"/>
      <c r="F8" s="1065"/>
      <c r="G8" s="1065"/>
      <c r="H8" s="1049" t="s">
        <v>706</v>
      </c>
      <c r="I8" s="1049"/>
      <c r="J8" s="1050"/>
      <c r="K8" s="472"/>
      <c r="L8" s="470" t="s">
        <v>50</v>
      </c>
      <c r="M8" s="471" t="s">
        <v>55</v>
      </c>
      <c r="V8" s="454" t="s">
        <v>105</v>
      </c>
      <c r="W8" s="455">
        <v>80</v>
      </c>
      <c r="X8" s="456"/>
      <c r="Y8" s="464" t="s">
        <v>104</v>
      </c>
      <c r="Z8" s="455">
        <v>14</v>
      </c>
      <c r="AA8" s="455">
        <v>10.5</v>
      </c>
      <c r="AB8" s="455">
        <v>8</v>
      </c>
      <c r="AD8" s="455">
        <v>1984</v>
      </c>
      <c r="AE8" s="455">
        <v>8</v>
      </c>
    </row>
    <row r="9" spans="1:34" ht="16.5" customHeight="1" thickBot="1" x14ac:dyDescent="0.3">
      <c r="A9" s="1068" t="s">
        <v>103</v>
      </c>
      <c r="B9" s="1069"/>
      <c r="C9" s="1069"/>
      <c r="D9" s="1069"/>
      <c r="E9" s="1069"/>
      <c r="F9" s="1069"/>
      <c r="G9" s="1069"/>
      <c r="H9" s="1045"/>
      <c r="I9" s="1045"/>
      <c r="J9" s="1070"/>
      <c r="K9" s="473"/>
      <c r="L9" s="474" t="s">
        <v>53</v>
      </c>
      <c r="M9" s="471" t="s">
        <v>52</v>
      </c>
      <c r="V9" s="454" t="s">
        <v>102</v>
      </c>
      <c r="W9" s="455">
        <v>81</v>
      </c>
      <c r="X9" s="456"/>
      <c r="Y9" s="464" t="s">
        <v>101</v>
      </c>
      <c r="Z9" s="475">
        <v>10</v>
      </c>
      <c r="AA9" s="475">
        <v>9.3000000000000007</v>
      </c>
      <c r="AB9" s="475">
        <v>7.1</v>
      </c>
      <c r="AD9" s="455">
        <v>1985</v>
      </c>
      <c r="AE9" s="455">
        <v>8</v>
      </c>
    </row>
    <row r="10" spans="1:34" s="638" customFormat="1" ht="16.5" customHeight="1" thickBot="1" x14ac:dyDescent="0.3">
      <c r="A10" s="634" t="str">
        <f>IF(AND(I13&gt;1%,A13=TRUE,C13=TRUE),I13,IF(AND(I13&gt;1%,B13=TRUE,C13=TRUE),I13,IF(AND(I13&lt;=0,A13=TRUE,C13=TRUE),"EFFICIENCY ERROR",IF(AND(I13&lt;=0,B13=TRUE,C13=TRUE),"EFFICIENCY ERROR",IF(AND(J3&gt;1,H9&gt;1,B13=FALSE),"N/A","")))))</f>
        <v/>
      </c>
      <c r="B10" s="635"/>
      <c r="C10" s="635"/>
      <c r="D10" s="635"/>
      <c r="E10" s="635"/>
      <c r="F10" s="635"/>
      <c r="G10" s="635"/>
      <c r="H10" s="636"/>
      <c r="I10" s="636"/>
      <c r="J10" s="636"/>
      <c r="K10" s="637"/>
      <c r="T10" s="639"/>
    </row>
    <row r="11" spans="1:34" ht="16.5" customHeight="1" x14ac:dyDescent="0.25">
      <c r="A11" s="476" t="s">
        <v>100</v>
      </c>
      <c r="B11" s="477"/>
      <c r="C11" s="477"/>
      <c r="D11" s="477"/>
      <c r="E11" s="477"/>
      <c r="F11" s="477"/>
      <c r="G11" s="477"/>
      <c r="H11" s="477"/>
      <c r="I11" s="477"/>
      <c r="J11" s="478"/>
      <c r="K11" s="462"/>
      <c r="L11" s="470"/>
      <c r="M11" s="471"/>
      <c r="V11" s="454" t="s">
        <v>99</v>
      </c>
      <c r="W11" s="455">
        <v>90</v>
      </c>
      <c r="X11" s="456"/>
      <c r="Y11" s="464" t="s">
        <v>98</v>
      </c>
      <c r="Z11" s="475">
        <v>8</v>
      </c>
      <c r="AA11" s="475">
        <v>7.7</v>
      </c>
      <c r="AB11" s="475">
        <v>6.6</v>
      </c>
      <c r="AD11" s="455">
        <v>1986</v>
      </c>
      <c r="AE11" s="455">
        <v>8</v>
      </c>
    </row>
    <row r="12" spans="1:34" ht="16.5" customHeight="1" x14ac:dyDescent="0.25">
      <c r="A12" s="1071" t="s">
        <v>97</v>
      </c>
      <c r="B12" s="1072"/>
      <c r="C12" s="1072"/>
      <c r="D12" s="1072"/>
      <c r="E12" s="1072"/>
      <c r="F12" s="1072"/>
      <c r="G12" s="1072"/>
      <c r="H12" s="479"/>
      <c r="I12" s="1073" t="str">
        <f>IF(H9&gt;1,I13,"")</f>
        <v/>
      </c>
      <c r="J12" s="1074"/>
      <c r="K12" s="480"/>
      <c r="L12" s="474" t="s">
        <v>44</v>
      </c>
      <c r="M12" s="481" t="s">
        <v>96</v>
      </c>
      <c r="V12" s="454" t="s">
        <v>95</v>
      </c>
      <c r="W12" s="455">
        <v>80</v>
      </c>
      <c r="X12" s="456"/>
      <c r="Y12" s="464" t="s">
        <v>94</v>
      </c>
      <c r="Z12" s="475">
        <v>6.5</v>
      </c>
      <c r="AA12" s="475">
        <v>6.4</v>
      </c>
      <c r="AB12" s="475">
        <v>6</v>
      </c>
      <c r="AD12" s="455">
        <v>1987</v>
      </c>
      <c r="AE12" s="455">
        <v>8</v>
      </c>
    </row>
    <row r="13" spans="1:34" s="646" customFormat="1" ht="16.5" hidden="1" customHeight="1" x14ac:dyDescent="0.25">
      <c r="A13" s="640" t="str">
        <f>IF(H7="DOE","TRUE","FALSE")</f>
        <v>FALSE</v>
      </c>
      <c r="B13" s="641" t="str">
        <f>IF(H7="LIHEAP","TRUE","FALSE")</f>
        <v>FALSE</v>
      </c>
      <c r="C13" s="641" t="str">
        <f>IF(H7="DOE &amp; LIHEAP","TRUE","FALSE")</f>
        <v>FALSE</v>
      </c>
      <c r="D13" s="641" t="str">
        <f>IF(H8="Gas Furnace","TRUE","FALSE")</f>
        <v>FALSE</v>
      </c>
      <c r="E13" s="641" t="str">
        <f>IF(H8="Electric Resistance Furnace","TRUE","FALSE")</f>
        <v>FALSE</v>
      </c>
      <c r="F13" s="641" t="str">
        <f>IF(H8="Heat Pump","TRUE","FALSE")</f>
        <v>FALSE</v>
      </c>
      <c r="G13" s="641" t="str">
        <f>IF(D13="TRUE","N/A",IF(E13="TRUE",1,IF(F13="TRUE","N/A","")))</f>
        <v/>
      </c>
      <c r="H13" s="642" t="b">
        <f>IF(H6="Conditioned Space","Conditioned",IF(H6="Unconditioned Space","Unconditioned",FALSE))</f>
        <v>0</v>
      </c>
      <c r="I13" s="643" t="str">
        <f>IF(H8="Gas Furnace","Requires combustion analyzer reading",IF(H8="Electric Resistance Furnace","N/A",IF(H8="Heat Pump","N/A","")))</f>
        <v/>
      </c>
      <c r="J13" s="644"/>
      <c r="K13" s="645"/>
    </row>
    <row r="14" spans="1:34" s="483" customFormat="1" ht="16.5" customHeight="1" x14ac:dyDescent="0.25">
      <c r="A14" s="1064" t="s">
        <v>93</v>
      </c>
      <c r="B14" s="1065"/>
      <c r="C14" s="1065"/>
      <c r="D14" s="1065"/>
      <c r="E14" s="1065"/>
      <c r="F14" s="1065"/>
      <c r="G14" s="1065"/>
      <c r="H14" s="1075" t="str">
        <f>G13</f>
        <v/>
      </c>
      <c r="I14" s="1075"/>
      <c r="J14" s="1076"/>
      <c r="K14" s="482"/>
      <c r="L14" s="470" t="s">
        <v>41</v>
      </c>
      <c r="M14" s="471" t="s">
        <v>88</v>
      </c>
      <c r="V14" s="454" t="s">
        <v>92</v>
      </c>
      <c r="W14" s="455">
        <v>80</v>
      </c>
      <c r="X14" s="456"/>
      <c r="Y14" s="464" t="s">
        <v>91</v>
      </c>
      <c r="Z14" s="475">
        <v>10</v>
      </c>
      <c r="AA14" s="475">
        <v>9.1</v>
      </c>
      <c r="AB14" s="455"/>
      <c r="AC14" s="451"/>
      <c r="AD14" s="455">
        <v>1988</v>
      </c>
      <c r="AE14" s="455">
        <v>8</v>
      </c>
    </row>
    <row r="15" spans="1:34" s="638" customFormat="1" ht="16.5" hidden="1" customHeight="1" x14ac:dyDescent="0.2">
      <c r="A15" s="647" t="str">
        <f>IF(H8="Gas Furnace",H12,IF(H8="Electric Resistance Furnace","N/A",IF(H8="Heat Pump","N/A","")))</f>
        <v/>
      </c>
      <c r="B15" s="648"/>
      <c r="C15" s="649"/>
      <c r="D15" s="649"/>
      <c r="E15" s="649"/>
      <c r="F15" s="649"/>
      <c r="G15" s="650" t="str">
        <f>IF(D13="TRUE","N/A",IF(E13="TRUE","N/A",IF(F13="TRUE",8,"")))</f>
        <v/>
      </c>
      <c r="H15" s="1077" t="str">
        <f>IF(AND(H8="Gas Furnace",H9&gt;1),"N/A",IF(AND(H9&gt;1,H8="Electric Resistance Furnace"),"N/A",IF(AND(H16&gt;1,H8="Heat Pump"),H16,IF(AND(H8="Heat Pump",H16&lt;1),G15,""))))</f>
        <v/>
      </c>
      <c r="I15" s="1077"/>
      <c r="J15" s="1078"/>
      <c r="K15" s="651"/>
    </row>
    <row r="16" spans="1:34" s="488" customFormat="1" ht="16.5" customHeight="1" x14ac:dyDescent="0.25">
      <c r="A16" s="1071" t="s">
        <v>90</v>
      </c>
      <c r="B16" s="1072"/>
      <c r="C16" s="1072"/>
      <c r="D16" s="1072"/>
      <c r="E16" s="1072"/>
      <c r="F16" s="1072"/>
      <c r="G16" s="1072"/>
      <c r="H16" s="484"/>
      <c r="I16" s="485" t="str">
        <f>H15</f>
        <v/>
      </c>
      <c r="J16" s="486" t="str">
        <f>IF(H8="Heat Pump","HSPF","")</f>
        <v/>
      </c>
      <c r="K16" s="487"/>
      <c r="L16" s="470" t="s">
        <v>89</v>
      </c>
      <c r="M16" s="471" t="s">
        <v>88</v>
      </c>
      <c r="V16" s="489" t="s">
        <v>87</v>
      </c>
      <c r="W16" s="490">
        <v>73</v>
      </c>
      <c r="X16" s="456"/>
      <c r="Y16" s="491" t="s">
        <v>86</v>
      </c>
      <c r="Z16" s="492">
        <v>10</v>
      </c>
      <c r="AA16" s="492">
        <v>9.1</v>
      </c>
      <c r="AB16" s="492">
        <v>6.8</v>
      </c>
      <c r="AC16" s="451"/>
      <c r="AD16" s="490">
        <v>1989</v>
      </c>
      <c r="AE16" s="490">
        <v>8</v>
      </c>
    </row>
    <row r="17" spans="1:31" s="657" customFormat="1" ht="16.5" hidden="1" customHeight="1" x14ac:dyDescent="0.25">
      <c r="A17" s="652"/>
      <c r="B17" s="653"/>
      <c r="C17" s="653"/>
      <c r="D17" s="653"/>
      <c r="E17" s="653"/>
      <c r="F17" s="653"/>
      <c r="G17" s="653"/>
      <c r="H17" s="654"/>
      <c r="I17" s="655"/>
      <c r="J17" s="656"/>
      <c r="L17" s="658"/>
      <c r="M17" s="659"/>
      <c r="W17" s="660"/>
      <c r="X17" s="660"/>
      <c r="Y17" s="661"/>
      <c r="Z17" s="660"/>
      <c r="AA17" s="660"/>
      <c r="AB17" s="660"/>
      <c r="AC17" s="660"/>
      <c r="AD17" s="660"/>
      <c r="AE17" s="660"/>
    </row>
    <row r="18" spans="1:31" ht="16.5" customHeight="1" x14ac:dyDescent="0.25">
      <c r="A18" s="1079" t="s">
        <v>48</v>
      </c>
      <c r="B18" s="1080"/>
      <c r="C18" s="1080"/>
      <c r="D18" s="1080"/>
      <c r="E18" s="1080"/>
      <c r="F18" s="1080"/>
      <c r="G18" s="1080"/>
      <c r="H18" s="1049" t="s">
        <v>293</v>
      </c>
      <c r="I18" s="1049"/>
      <c r="J18" s="1050"/>
      <c r="K18" s="152"/>
      <c r="L18" s="474" t="s">
        <v>85</v>
      </c>
      <c r="M18" s="471" t="s">
        <v>46</v>
      </c>
      <c r="V18" s="493" t="s">
        <v>84</v>
      </c>
      <c r="W18" s="494">
        <v>60</v>
      </c>
      <c r="X18" s="456"/>
      <c r="Y18" s="495" t="s">
        <v>80</v>
      </c>
      <c r="Z18" s="494"/>
      <c r="AA18" s="496">
        <v>9.75</v>
      </c>
      <c r="AB18" s="494"/>
      <c r="AD18" s="494">
        <v>1990</v>
      </c>
      <c r="AE18" s="494">
        <v>8</v>
      </c>
    </row>
    <row r="19" spans="1:31" s="646" customFormat="1" ht="16.5" hidden="1" customHeight="1" x14ac:dyDescent="0.25">
      <c r="A19" s="662" t="str">
        <f>IF(AND(A13="TRUE",D13="TRUE",H18="Annual Professional Maintenance"),"DOE Does Not Allow Degration of this Type Furnace",IF(AND(A13="TRUE",D13="TRUE",H18="Seldom or Never Maintained"),"DOE Does Not Allow this Maintenance Selection",IF(AND(A13="TRUE",E13="TRUE",H18="Annual Professional Maintenance"),"DOE Does Not Allow Degration of this Type Furnace",IF(AND(A13="TRUE",E13="TRUE",H18="Seldom or Never Maintained"),"DOE Does Not Allow this Maintenance Selection",IF(AND(A13="TRUE",F13="TRUE",H18="Annual Professional Maintenance"),0.01,IF(AND(A13="TRUE",F13="TRUE",H18="Seldom or Never Maintained"),"DOE Does Not Allow this Maintenance Selection",""))))))</f>
        <v/>
      </c>
      <c r="B19" s="663" t="str">
        <f>IF(AND(B13="TRUE",D13="TRUE",H18="Annual Professional Maintenance"),0.005,IF(AND(B13="TRUE",D13="TRUE",H18="Seldom or Never Maintained"),0.015,IF(AND(B13="TRUE",E13="TRUE",H18="Annual Professional Maintenance"),0.01,IF(AND(B13="TRUE",E13="TRUE",H18="Seldom or Never Maintained"),0.03,IF(AND(B13="TRUE",F13="TRUE",H18="Annual Professional Maintenance"),0.01,IF(AND(B13="TRUE",F13="TRUE",H18="Seldom or Never Maintained"),0.03,""))))))</f>
        <v/>
      </c>
      <c r="C19" s="664" t="str">
        <f>IF(AND(C13="TRUE",D13="TRUE",H18="Annual Professional Maintenance"),"DOE Does Not Allow Degration of this Type Furnace",IF(AND(C13="TRUE",D13="TRUE",H18="Seldom or Never Maintained"),"DOE Does Not Allow this Maintenance Selection",IF(AND(C13="TRUE",E13="TRUE",H18="Annual Professional Maintenance"),"DOE Does Not Allow Degration of this Type Furnace",IF(AND(C13="TRUE",E13="TRUE",H18="Seldom or Never Maintained"),"DOE Does Not Allow this Maintenance Selection",IF(AND(C13="TRUE",F13="TRUE",H18="Annual Professional Maintenance"),0.01,IF(AND(C13="TRUE",F13="TRUE",H18="Seldom or Never Maintained"),"DOE Does Not Allow this Maintenance Selection",""))))))</f>
        <v/>
      </c>
      <c r="D19" s="641"/>
      <c r="E19" s="641"/>
      <c r="F19" s="641"/>
      <c r="G19" s="641"/>
      <c r="H19" s="1081"/>
      <c r="I19" s="1081"/>
      <c r="J19" s="1082"/>
      <c r="K19" s="645"/>
    </row>
    <row r="20" spans="1:31" s="483" customFormat="1" ht="16.5" customHeight="1" thickBot="1" x14ac:dyDescent="0.3">
      <c r="A20" s="1047" t="s">
        <v>83</v>
      </c>
      <c r="B20" s="1048"/>
      <c r="C20" s="1048"/>
      <c r="D20" s="1048"/>
      <c r="E20" s="1048"/>
      <c r="F20" s="1048"/>
      <c r="G20" s="1048"/>
      <c r="H20" s="1066" t="str">
        <f>(CONCATENATE(A19,B19,C19,D19))</f>
        <v/>
      </c>
      <c r="I20" s="1066"/>
      <c r="J20" s="1067"/>
      <c r="K20" s="497"/>
      <c r="L20" s="474" t="s">
        <v>82</v>
      </c>
      <c r="M20" s="471" t="s">
        <v>43</v>
      </c>
      <c r="V20" s="454" t="s">
        <v>81</v>
      </c>
      <c r="W20" s="455">
        <v>81</v>
      </c>
      <c r="X20" s="456"/>
      <c r="Y20" s="464" t="s">
        <v>80</v>
      </c>
      <c r="Z20" s="455"/>
      <c r="AA20" s="475">
        <v>8.5</v>
      </c>
      <c r="AB20" s="455"/>
      <c r="AC20" s="451"/>
      <c r="AD20" s="455">
        <v>1991</v>
      </c>
      <c r="AE20" s="455">
        <v>8</v>
      </c>
    </row>
    <row r="21" spans="1:31" s="675" customFormat="1" ht="16.5" hidden="1" customHeight="1" thickBot="1" x14ac:dyDescent="0.3">
      <c r="A21" s="665" t="str">
        <f>IF(AND(A13="TRUE",H8="Gas Furnace",H18="Annual Professional Maintenance"),H12*100,IF(AND(A13="TRUE",H8="Gas Furnace",H18="Seldom or Never Maintained"),"DOE Does Not Allow this Maintenance Selection",IF(AND(A13="TRUE",H8="Electric Resistance Furnace",H18="Annual Professional Maintenance"),H14*100,IF(AND(A13="TRUE",H8="Electric Resistance Furnace",H18="Seldom or Never Maintained"),"DOE Does Not Allow this Maintenance Selection",IF(AND(A13="TRUE",H8="Heat Pump",H18="Annual Professional Maintenance"),ROUND(I16*(1-0.01)^(J3-H9),1),IF(AND(A13="TRUE",H8="Heat Pump",H18="Seldom or Never Maintained"),"DOE Does Not Allow this Maintenance Selection",""))))))</f>
        <v/>
      </c>
      <c r="B21" s="666" t="str">
        <f>IF(AND(B13="TRUE",D13="TRUE",H18="Annual Professional Maintenance"),ROUND(H12*(1-H20)^(J3-H9)*100,1),IF(AND(B13="TRUE",D13="TRUE",H18="Seldom or Never Maintained"),ROUND(H12*(1-H20)^(J3-H9)*100,1),IF(AND(B13="TRUE",E13="TRUE",H18="Annual Professional Maintenance"),ROUND(H14*(1-H20)^(J3-H9)*100,1),IF(AND(B13="TRUE",E13="TRUE",H18="Seldom or Never Maintained"),ROUND(H14*(1-H20)^(J3-H9)*100,1),IF(AND(B13="TRUE",F13="TRUE",H18="Annual Professional Maintenance"),ROUND(I16*(1-H20)^(J3-H9),1),IF(AND(B13="TRUE",F13="TRUE",H18="Seldom or Never Maintained"),ROUND(I16*(1-H20)^(J3-H9),1),""))))))</f>
        <v/>
      </c>
      <c r="C21" s="667" t="str">
        <f>IF(AND(C13="TRUE",H8="Gas Furnace",H18="Annual Professional Maintenance"),H12*100,IF(AND(C13="TRUE",H8="Gas Furnace",H18="Seldom or Never Maintained"),"DOE Does Not Allow this Maintenance Selection",IF(AND(C13="TRUE",H8="Electric Resistance Furnace",H18="Annual Professional Maintenance"),H14*100,IF(AND(C13="TRUE",H8="Electric Resistance Furnace",H18="Seldom or Never Maintained"),"DOE Does Not Allow this Maintenance Selection",IF(AND(C13="TRUE",H8="Heat Pump",H18="Annual Professional Maintenance"),ROUND(I16*(1-0.01)^(J3-H9),1),IF(AND(C13="TRUE",H8="Heat Pump",H18="Seldom or Never Maintained"),"DOE Does Not Allow this Maintenance Selection",""))))))</f>
        <v/>
      </c>
      <c r="D21" s="668" t="str">
        <f>CONCATENATE(A21,B21,C21)</f>
        <v/>
      </c>
      <c r="E21" s="667"/>
      <c r="F21" s="669"/>
      <c r="G21" s="670"/>
      <c r="H21" s="671"/>
      <c r="I21" s="672" t="str">
        <f>IF(AND(H8="Electric Resistance Furnace",H18="Annual Professional Maintenance")," % of Efficiency",IF(AND(H8="Gas Furnace",H18="Annual Professional Maintenance"),"% AFUE",IF(AND(H8="Heat Pump",H18="Annual Professional Maintenance")," HSPF",IF(AND(H7="LIHEAP",H8="Electric Resistance Furnace",H18="Seldom Or Never Maintained"),"% of Efficiency",IF(AND(H7="LIHEAP",H8="Gas Furnace",H18="Seldom Or Never Maintained")," % AFUE",IF(AND(H7="LIHEAP",H8="Heat Pump",H18="Seldom Or Never Maintained")," HSPF",""))))))</f>
        <v/>
      </c>
      <c r="J21" s="673" t="str">
        <f>CONCATENATE(D21,I21)</f>
        <v/>
      </c>
      <c r="K21" s="674"/>
      <c r="L21" s="674"/>
      <c r="V21" s="676"/>
      <c r="W21" s="676"/>
      <c r="X21" s="674"/>
      <c r="Y21" s="676"/>
      <c r="Z21" s="676"/>
      <c r="AA21" s="676"/>
      <c r="AB21" s="676"/>
      <c r="AD21" s="676"/>
      <c r="AE21" s="676"/>
    </row>
    <row r="22" spans="1:31" ht="16.5" customHeight="1" thickBot="1" x14ac:dyDescent="0.3">
      <c r="A22" s="677" t="s">
        <v>79</v>
      </c>
      <c r="B22" s="678"/>
      <c r="C22" s="678"/>
      <c r="D22" s="678"/>
      <c r="E22" s="678"/>
      <c r="F22" s="678"/>
      <c r="G22" s="678"/>
      <c r="H22" s="1054" t="str">
        <f>J21</f>
        <v/>
      </c>
      <c r="I22" s="1055"/>
      <c r="J22" s="1056"/>
      <c r="K22" s="472"/>
      <c r="L22" s="474" t="s">
        <v>78</v>
      </c>
      <c r="M22" s="471" t="s">
        <v>77</v>
      </c>
      <c r="O22" s="463"/>
      <c r="P22" s="468"/>
      <c r="Q22" s="498"/>
      <c r="R22" s="498"/>
      <c r="S22" s="498"/>
      <c r="T22" s="498"/>
      <c r="U22" s="498"/>
      <c r="V22" s="454" t="s">
        <v>76</v>
      </c>
      <c r="W22" s="455">
        <v>71</v>
      </c>
      <c r="X22" s="456"/>
      <c r="Y22" s="464" t="s">
        <v>75</v>
      </c>
      <c r="Z22" s="455"/>
      <c r="AA22" s="475">
        <v>7.5</v>
      </c>
      <c r="AB22" s="455"/>
      <c r="AD22" s="455">
        <v>1992</v>
      </c>
      <c r="AE22" s="455">
        <v>10</v>
      </c>
    </row>
    <row r="23" spans="1:31" ht="16.5" customHeight="1" x14ac:dyDescent="0.25">
      <c r="A23" s="499" t="s">
        <v>74</v>
      </c>
      <c r="B23" s="452"/>
      <c r="C23" s="452"/>
      <c r="D23" s="452"/>
      <c r="E23" s="452"/>
      <c r="F23" s="452"/>
      <c r="G23" s="452"/>
      <c r="H23" s="463"/>
      <c r="I23" s="679"/>
      <c r="J23" s="679"/>
      <c r="K23" s="473"/>
      <c r="O23" s="463"/>
      <c r="P23" s="468"/>
      <c r="Q23" s="498"/>
      <c r="R23" s="498"/>
      <c r="S23" s="498"/>
      <c r="T23" s="498"/>
      <c r="U23" s="498"/>
      <c r="V23" s="454" t="s">
        <v>73</v>
      </c>
      <c r="W23" s="455">
        <v>80</v>
      </c>
      <c r="X23" s="456"/>
      <c r="Y23" s="464" t="s">
        <v>72</v>
      </c>
      <c r="Z23" s="455"/>
      <c r="AA23" s="475">
        <v>6.5</v>
      </c>
      <c r="AB23" s="455"/>
      <c r="AD23" s="455">
        <v>1993</v>
      </c>
      <c r="AE23" s="455">
        <v>10</v>
      </c>
    </row>
    <row r="24" spans="1:31" ht="15.6" customHeight="1" x14ac:dyDescent="0.25">
      <c r="A24" s="500" t="s">
        <v>71</v>
      </c>
      <c r="B24" s="452"/>
      <c r="C24" s="452"/>
      <c r="D24" s="452"/>
      <c r="E24" s="452"/>
      <c r="F24" s="452"/>
      <c r="G24" s="452"/>
      <c r="H24" s="680"/>
      <c r="I24" s="680"/>
      <c r="J24" s="680"/>
      <c r="K24" s="501"/>
      <c r="M24" s="233"/>
      <c r="N24" s="502"/>
      <c r="O24" s="463"/>
      <c r="P24" s="468"/>
      <c r="Q24" s="498"/>
      <c r="R24" s="498"/>
      <c r="S24" s="498"/>
      <c r="T24" s="498"/>
      <c r="U24" s="498"/>
      <c r="V24" s="454" t="s">
        <v>70</v>
      </c>
      <c r="W24" s="455">
        <v>82</v>
      </c>
      <c r="X24" s="456"/>
      <c r="Y24" s="464" t="s">
        <v>69</v>
      </c>
      <c r="Z24" s="455"/>
      <c r="AA24" s="475">
        <v>9</v>
      </c>
      <c r="AB24" s="455"/>
      <c r="AD24" s="455">
        <v>1994</v>
      </c>
      <c r="AE24" s="455">
        <v>10</v>
      </c>
    </row>
    <row r="25" spans="1:31" ht="15.6" customHeight="1" x14ac:dyDescent="0.25">
      <c r="A25" s="500" t="s">
        <v>37</v>
      </c>
      <c r="B25" s="452"/>
      <c r="C25" s="452"/>
      <c r="D25" s="452"/>
      <c r="E25" s="452"/>
      <c r="F25" s="452"/>
      <c r="G25" s="452"/>
      <c r="H25" s="463"/>
      <c r="I25" s="680"/>
      <c r="J25" s="680"/>
      <c r="K25" s="681"/>
      <c r="M25" s="233"/>
      <c r="O25" s="463"/>
      <c r="P25" s="468"/>
      <c r="Q25" s="498"/>
      <c r="R25" s="498"/>
      <c r="S25" s="498"/>
      <c r="T25" s="498"/>
      <c r="U25" s="498"/>
      <c r="V25" s="454" t="s">
        <v>68</v>
      </c>
      <c r="W25" s="455">
        <v>100</v>
      </c>
      <c r="X25" s="456"/>
      <c r="Y25" s="464" t="s">
        <v>67</v>
      </c>
      <c r="Z25" s="455"/>
      <c r="AA25" s="475">
        <v>8.5</v>
      </c>
      <c r="AB25" s="455"/>
      <c r="AD25" s="455">
        <v>1995</v>
      </c>
      <c r="AE25" s="455">
        <v>10</v>
      </c>
    </row>
    <row r="26" spans="1:31" ht="15.6" customHeight="1" x14ac:dyDescent="0.25">
      <c r="A26" s="500" t="s">
        <v>36</v>
      </c>
      <c r="B26" s="452"/>
      <c r="C26" s="452"/>
      <c r="D26" s="452"/>
      <c r="E26" s="452"/>
      <c r="F26" s="452"/>
      <c r="G26" s="452"/>
      <c r="H26" s="463"/>
      <c r="I26" s="680"/>
      <c r="J26" s="680"/>
      <c r="K26" s="503"/>
      <c r="O26" s="463"/>
      <c r="P26" s="468"/>
      <c r="Q26" s="498"/>
      <c r="R26" s="498"/>
      <c r="S26" s="498"/>
      <c r="T26" s="498"/>
      <c r="U26" s="498"/>
      <c r="V26" s="454" t="s">
        <v>66</v>
      </c>
      <c r="W26" s="455">
        <v>98</v>
      </c>
      <c r="X26" s="456"/>
      <c r="Y26" s="464" t="s">
        <v>65</v>
      </c>
      <c r="Z26" s="455"/>
      <c r="AA26" s="475">
        <v>25</v>
      </c>
      <c r="AB26" s="455"/>
      <c r="AD26" s="455">
        <v>1996</v>
      </c>
      <c r="AE26" s="455">
        <v>10</v>
      </c>
    </row>
    <row r="27" spans="1:31" ht="15.6" customHeight="1" x14ac:dyDescent="0.2">
      <c r="A27" s="504" t="s">
        <v>35</v>
      </c>
      <c r="B27" s="452"/>
      <c r="C27" s="452"/>
      <c r="D27" s="452"/>
      <c r="E27" s="452"/>
      <c r="F27" s="452"/>
      <c r="G27" s="452"/>
      <c r="H27" s="680"/>
      <c r="I27" s="680"/>
      <c r="J27" s="680"/>
      <c r="K27" s="152"/>
      <c r="V27" s="454" t="s">
        <v>64</v>
      </c>
      <c r="W27" s="455">
        <v>100</v>
      </c>
      <c r="X27" s="456"/>
      <c r="Y27" s="498" t="s">
        <v>60</v>
      </c>
      <c r="AD27" s="455">
        <v>1997</v>
      </c>
      <c r="AE27" s="455">
        <v>10</v>
      </c>
    </row>
    <row r="28" spans="1:31" ht="15.6" customHeight="1" thickBot="1" x14ac:dyDescent="0.25">
      <c r="A28" s="452"/>
      <c r="B28" s="452"/>
      <c r="C28" s="452"/>
      <c r="D28" s="452"/>
      <c r="E28" s="452"/>
      <c r="F28" s="452"/>
      <c r="G28" s="452"/>
      <c r="H28" s="682"/>
      <c r="I28" s="682"/>
      <c r="J28" s="682"/>
      <c r="K28" s="152"/>
      <c r="V28" s="454" t="s">
        <v>63</v>
      </c>
      <c r="AD28" s="455">
        <v>1998</v>
      </c>
      <c r="AE28" s="455">
        <v>10</v>
      </c>
    </row>
    <row r="29" spans="1:31" thickBot="1" x14ac:dyDescent="0.3">
      <c r="A29" s="1057" t="s">
        <v>62</v>
      </c>
      <c r="B29" s="1058"/>
      <c r="C29" s="1058"/>
      <c r="D29" s="1058"/>
      <c r="E29" s="1058"/>
      <c r="F29" s="1058"/>
      <c r="G29" s="1058"/>
      <c r="H29" s="1058"/>
      <c r="I29" s="1058"/>
      <c r="J29" s="1059"/>
      <c r="K29" s="152"/>
      <c r="L29" s="468" t="s">
        <v>61</v>
      </c>
      <c r="V29" s="498" t="s">
        <v>60</v>
      </c>
      <c r="AD29" s="455">
        <v>1999</v>
      </c>
      <c r="AE29" s="455">
        <v>10</v>
      </c>
    </row>
    <row r="30" spans="1:31" ht="16.7" customHeight="1" x14ac:dyDescent="0.25">
      <c r="A30" s="1060" t="s">
        <v>59</v>
      </c>
      <c r="B30" s="1061"/>
      <c r="C30" s="1061"/>
      <c r="D30" s="1061"/>
      <c r="E30" s="1061"/>
      <c r="F30" s="1061"/>
      <c r="G30" s="1061"/>
      <c r="H30" s="1062" t="s">
        <v>705</v>
      </c>
      <c r="I30" s="1062"/>
      <c r="J30" s="1063"/>
      <c r="K30" s="152"/>
      <c r="L30" s="470" t="s">
        <v>58</v>
      </c>
      <c r="M30" s="471" t="s">
        <v>57</v>
      </c>
      <c r="AD30" s="455">
        <v>2000</v>
      </c>
      <c r="AE30" s="455">
        <v>12</v>
      </c>
    </row>
    <row r="31" spans="1:31" ht="16.5" customHeight="1" x14ac:dyDescent="0.25">
      <c r="A31" s="1064" t="s">
        <v>56</v>
      </c>
      <c r="B31" s="1065"/>
      <c r="C31" s="1065"/>
      <c r="D31" s="1065"/>
      <c r="E31" s="1065"/>
      <c r="F31" s="1065"/>
      <c r="G31" s="1065"/>
      <c r="H31" s="1049" t="s">
        <v>707</v>
      </c>
      <c r="I31" s="1049"/>
      <c r="J31" s="1050"/>
      <c r="K31" s="152"/>
      <c r="L31" s="470" t="s">
        <v>50</v>
      </c>
      <c r="M31" s="471" t="s">
        <v>55</v>
      </c>
      <c r="AD31" s="455">
        <v>2001</v>
      </c>
      <c r="AE31" s="455">
        <v>12</v>
      </c>
    </row>
    <row r="32" spans="1:31" ht="16.5" customHeight="1" x14ac:dyDescent="0.25">
      <c r="A32" s="1043" t="s">
        <v>54</v>
      </c>
      <c r="B32" s="1044"/>
      <c r="C32" s="1044"/>
      <c r="D32" s="1044"/>
      <c r="E32" s="1044"/>
      <c r="F32" s="1044"/>
      <c r="G32" s="1044"/>
      <c r="H32" s="1045"/>
      <c r="I32" s="1045"/>
      <c r="J32" s="1046"/>
      <c r="L32" s="474" t="s">
        <v>53</v>
      </c>
      <c r="M32" s="505" t="s">
        <v>52</v>
      </c>
      <c r="AB32" s="148"/>
      <c r="AD32" s="455">
        <v>2002</v>
      </c>
      <c r="AE32" s="455">
        <v>12</v>
      </c>
    </row>
    <row r="33" spans="1:31" s="657" customFormat="1" ht="16.5" hidden="1" customHeight="1" x14ac:dyDescent="0.2">
      <c r="A33" s="683" t="b">
        <f>IF(H30="DOE",TRUE,FALSE)</f>
        <v>0</v>
      </c>
      <c r="B33" s="684" t="b">
        <f>IF(H30="LIHEAP",TRUE,FALSE)</f>
        <v>0</v>
      </c>
      <c r="C33" s="684" t="b">
        <f>IF(H30="DOE &amp; LIHEAP",TRUE,FALSE)</f>
        <v>0</v>
      </c>
      <c r="D33" s="684" t="b">
        <f>IF(H31="Split System AC",TRUE,FALSE)</f>
        <v>0</v>
      </c>
      <c r="E33" s="684" t="b">
        <f>IF(H31="Heat Pump", TRUE,FALSE)</f>
        <v>0</v>
      </c>
      <c r="F33" s="684" t="b">
        <f>IF(H31="Evaporative Cooler",TRUE,FALSE)</f>
        <v>0</v>
      </c>
      <c r="G33" s="685" t="str">
        <f>IF(AND(D33=FALSE,E33=FALSE,F33=FALSE),"",IF(AND(D33=TRUE,H32&gt;1,H34&gt;1),H34,IF(AND(D33=TRUE,H34&lt;1,H32&gt;=1980),VLOOKUP(H32,AD3:AE54,2),IF(AND(E33=TRUE,H32&gt;1,H34&gt;1),H34,IF(AND(E33=TRUE,H34&lt;1,H32&gt;=1),VLOOKUP(H32,AD3:AE54,2),IF(AND(F33=TRUE,H34&gt;1,H32&gt;=1),25,IF(AND(F33=TRUE,H34&lt;1,H32&gt;=1),25,"")))))))</f>
        <v/>
      </c>
      <c r="H33" s="686"/>
      <c r="I33" s="686"/>
      <c r="J33" s="687"/>
      <c r="W33" s="660"/>
      <c r="X33" s="660"/>
      <c r="Y33" s="660"/>
      <c r="Z33" s="660"/>
      <c r="AA33" s="660"/>
      <c r="AC33" s="660"/>
    </row>
    <row r="34" spans="1:31" ht="16.5" customHeight="1" x14ac:dyDescent="0.25">
      <c r="A34" s="1047" t="s">
        <v>51</v>
      </c>
      <c r="B34" s="1048"/>
      <c r="C34" s="1048"/>
      <c r="D34" s="1048"/>
      <c r="E34" s="1048"/>
      <c r="F34" s="1048"/>
      <c r="G34" s="1048"/>
      <c r="H34" s="506"/>
      <c r="I34" s="507" t="str">
        <f>I35</f>
        <v/>
      </c>
      <c r="J34" s="508" t="str">
        <f>IF(OR(H31="Split System AC",H31="Heat Pump",H31="Evaporative Cooler"),"SEER","")</f>
        <v/>
      </c>
      <c r="L34" s="509" t="s">
        <v>50</v>
      </c>
      <c r="M34" s="468" t="s">
        <v>49</v>
      </c>
      <c r="AD34" s="455">
        <v>2003</v>
      </c>
      <c r="AE34" s="455">
        <v>12</v>
      </c>
    </row>
    <row r="35" spans="1:31" s="651" customFormat="1" ht="16.5" hidden="1" customHeight="1" x14ac:dyDescent="0.25">
      <c r="A35" s="688"/>
      <c r="B35" s="689"/>
      <c r="C35" s="689"/>
      <c r="D35" s="689"/>
      <c r="E35" s="689"/>
      <c r="F35" s="689"/>
      <c r="G35" s="690"/>
      <c r="H35" s="686"/>
      <c r="I35" s="691" t="str">
        <f>IF(AND(H31="Split System AC",H34&gt;8),H34,IF(AND(H31="Split System AC",H34&lt;8),VLOOKUP(H32,AD3:AE60,2,),IF(AND(H31="Heat Pump",H34&gt;8),H34,IF(AND(H31="Heat Pump",H34&lt;8),VLOOKUP(H32,AD3:AE60,2,),IF(AND(H31="Evaporative Cooler",H32&gt;1980),25,"")))))</f>
        <v/>
      </c>
      <c r="J35" s="687"/>
      <c r="W35" s="692"/>
      <c r="X35" s="692"/>
      <c r="Y35" s="692"/>
      <c r="Z35" s="692"/>
      <c r="AA35" s="692"/>
      <c r="AB35" s="692"/>
      <c r="AC35" s="692"/>
    </row>
    <row r="36" spans="1:31" ht="16.5" customHeight="1" x14ac:dyDescent="0.25">
      <c r="A36" s="1047" t="s">
        <v>48</v>
      </c>
      <c r="B36" s="1048"/>
      <c r="C36" s="1048"/>
      <c r="D36" s="1048"/>
      <c r="E36" s="1048"/>
      <c r="F36" s="1048"/>
      <c r="G36" s="1048"/>
      <c r="H36" s="1049" t="s">
        <v>294</v>
      </c>
      <c r="I36" s="1049"/>
      <c r="J36" s="1050"/>
      <c r="L36" s="509" t="s">
        <v>47</v>
      </c>
      <c r="M36" s="463" t="s">
        <v>46</v>
      </c>
      <c r="AD36" s="455">
        <v>2004</v>
      </c>
      <c r="AE36" s="455">
        <v>12</v>
      </c>
    </row>
    <row r="37" spans="1:31" s="651" customFormat="1" ht="16.5" hidden="1" customHeight="1" x14ac:dyDescent="0.25">
      <c r="A37" s="693" t="str">
        <f>IF(AND(A33=TRUE,H31="Split System AC",H36="Annual Professional Maintenance"),0.01,IF(AND(A33=TRUE,H31="Split System AC",H36="Seldom or Never Maintained"),"DOE Does Not Allow this Selection",IF(AND(A33=TRUE,H31="Heat Pump",H36="Annual Professional Maintenance"),0.01,IF(AND(A33=TRUE,H31="Heat Pump",H36="Seldom or Never Maintained"),"DOE Does Not Allow this Selection",IF(AND(A33=TRUE,H31="Evaporative Cooler",H36="Annual Professional Maintenance"),"Degradation Not Allowed",IF(AND(A33=TRUE,H31="Evaporative Cooler",H36="Seldom or Never Maintained"),"DOE Does Not Allow this Selection",""))))))</f>
        <v/>
      </c>
      <c r="B37" s="694" t="str">
        <f>IF(AND(B33=TRUE,H31="Split System AC",H36="Annual Professional Maintenance"),0.01,IF(AND(B33=TRUE,H31="Split System AC",H36="Seldom or Never Maintained"),0.03,IF(AND(B33=TRUE,H31="Heat Pump",H36="Annual Professional Maintenance"),0.01,IF(AND(B33=TRUE,H31="Heat Pump",H36="Seldom or Never Maintained"),0.03,IF(AND(B33=TRUE,H31="Evaporative Cooler",H36="Annual Professional Maintenance"),"Degradation Not Allowed",IF(AND(B33=TRUE,H31="Evaporative Cooler",H36="Seldom or Never Maintained"),"Degradation Not Allowed",""))))))</f>
        <v/>
      </c>
      <c r="C37" t="str">
        <f>IF(AND(C33=TRUE,H31="Split System AC",H36="Annual Professional Maintenance"),0.01,IF(AND(C33=TRUE,H31="Split System AC",H36="Seldom or Never Maintained"),"DOE Does Not Allow this Selection",IF(AND(C33=TRUE,H31="Heat Pump",H36="Annual Professional Maintenance"),0.01,IF(AND(C33=TRUE,H31="Heat Pump",H36="Seldom or Never Maintained")," DOE Does Not Allow this Selection ",IF(AND(C33=TRUE,H31="Evaporative Cooler",H36="Annual Professional Maintenance"),"Degradation Not Allowed",IF(AND(C33=TRUE,H31="Evaporative Cooler",H36="Seldom or Never Maintained"),"DOE Does Not Allow this Selection",""))))))</f>
        <v/>
      </c>
      <c r="D37" s="689"/>
      <c r="E37" s="689"/>
      <c r="F37" s="689"/>
      <c r="G37" s="689"/>
      <c r="H37" s="657" t="str">
        <f>IF(A33=TRUE,A37,IF(B33=TRUE,B37,IF(C33=TRUE,C37,"")))</f>
        <v/>
      </c>
      <c r="I37" s="658"/>
      <c r="J37" s="695"/>
      <c r="L37" s="696"/>
      <c r="M37" s="697"/>
      <c r="W37" s="692"/>
      <c r="X37" s="692"/>
      <c r="Y37" s="692"/>
      <c r="Z37" s="692"/>
      <c r="AA37" s="692"/>
      <c r="AB37" s="692"/>
      <c r="AC37" s="692"/>
      <c r="AD37" s="698"/>
      <c r="AE37" s="698"/>
    </row>
    <row r="38" spans="1:31" ht="16.5" customHeight="1" thickBot="1" x14ac:dyDescent="0.3">
      <c r="A38" s="1047" t="s">
        <v>45</v>
      </c>
      <c r="B38" s="1048"/>
      <c r="C38" s="1048"/>
      <c r="D38" s="1048"/>
      <c r="E38" s="1048"/>
      <c r="F38" s="1048"/>
      <c r="G38" s="1048"/>
      <c r="H38" s="1051" t="str">
        <f>H37</f>
        <v/>
      </c>
      <c r="I38" s="1052"/>
      <c r="J38" s="1053"/>
      <c r="L38" s="509" t="s">
        <v>44</v>
      </c>
      <c r="M38" s="463" t="s">
        <v>43</v>
      </c>
      <c r="AD38" s="455">
        <v>2005</v>
      </c>
      <c r="AE38" s="455">
        <v>12</v>
      </c>
    </row>
    <row r="39" spans="1:31" s="651" customFormat="1" ht="16.5" hidden="1" customHeight="1" thickBot="1" x14ac:dyDescent="0.3">
      <c r="A39" s="699">
        <f>J3-H32</f>
        <v>0</v>
      </c>
      <c r="B39" s="700" t="str">
        <f>IF(AND(A33=TRUE,H31="Split System AC",H36="Annual Professional Maintenance"),ROUND(I34*(1-0.01)^A39,1),IF(AND(A33=TRUE,H31="Split System AC",H36="Seldom or Never Maintained"),"DOE Does Not Allow Equipment Maintenance Selection",IF(AND(A33=TRUE,H31="Heat Pump",H36="Annual Professional Maintenance"),ROUND(I34*(1-0.01)^A39,1),IF(AND(A33=TRUE,H31="Heat Pump",H36="Seldom or Never Maintained"),"DOE Does Not Allow Equipment Maintenance Selection",IF(AND(A33=TRUE,H31="Evaporative Cooler",H36="Annual Professional Maintenance"),"Degradation Not Allowed",IF(AND(A33=TRUE,H31="Evaporative Cooler",H36="Seldom or Never Maintained"),"DOE Does Not Allow Equipment Maintenance Selection",""))))))</f>
        <v/>
      </c>
      <c r="C39" s="701" t="str">
        <f>IF(AND(B33=TRUE,H31="Split System AC",H36="Annual Professional Maintenance"),ROUND(I34*(1-0.01)^A39,1),IF(AND(B33=TRUE,H31="Split System AC",H36="Seldom or Never Maintained"),ROUND(I34*(1-0.02)^A39,1),IF(AND(B33=TRUE,H31="Heat Pump",H36="Annual Professional Maintenance"),ROUND(I34*(1-0.01)^A39,1),IF(AND(B33=TRUE,H31="Heat Pump",H36="Seldom or Never Maintained"),ROUND(I34*(1-0.02)^A39,1),IF(AND(B33=TRUE,H31="Evaporative Cooler",H36="Annual Professional Maintenance"),"Degradation Not Allowed",IF(AND(B33=TRUE,H31="Evaporative Cooler",H36="Seldom or Never Maintained"),"Degradation Not Allowed",""))))))</f>
        <v/>
      </c>
      <c r="D39" s="702" t="str">
        <f>IF(AND(C33=TRUE,H31="Split System AC",H36="Annual Professional Maintenance"),ROUND(I34*(1-C37)^A39,1),IF(AND(C33=TRUE,H31="Split System AC",H36="Seldom or Never Maintained"),"DOE Does Not Allow Equipment Maintenance Selection",IF(AND(C33=TRUE,H31="Heat Pump",H36="Annual Professional Maintenance"),ROUND(I34*(1-C37)^A39,1),IF(AND(C33=TRUE,H31="Heat Pump",H36="Seldom or Never Maintained"),"DOE Does Not Allow Equipment Maintenance Selection",IF(AND(C33=TRUE,H31="Evaporative Cooler",H36="Annual Professional Maintenance"),"Degradation Not Allowed",IF(AND(C33=TRUE,H31="Evaporative Cooler",H36="Seldom or Never Maintained"),"DOE Does Not Allow Equipment Maintenance Selection",""))))))</f>
        <v/>
      </c>
      <c r="E39" s="694"/>
      <c r="F39" s="657"/>
      <c r="G39" s="703" t="b">
        <f>IF(C4&gt;1,CONCATENATE(B39,C39,D39,""))</f>
        <v>0</v>
      </c>
      <c r="H39" s="686" t="str">
        <f>IF(OR(G39="DOE Does Not Allow Equipment Maintenance Selection",G39="Degradation Not Allowed"),""," SEER")</f>
        <v xml:space="preserve"> SEER</v>
      </c>
      <c r="I39" s="686"/>
      <c r="J39" s="687"/>
      <c r="W39" s="692"/>
      <c r="X39" s="692"/>
      <c r="Y39" s="692"/>
      <c r="Z39" s="692"/>
      <c r="AA39" s="692"/>
      <c r="AB39" s="692"/>
      <c r="AC39" s="692"/>
    </row>
    <row r="40" spans="1:31" ht="16.5" customHeight="1" thickBot="1" x14ac:dyDescent="0.3">
      <c r="A40" s="510" t="s">
        <v>42</v>
      </c>
      <c r="B40" s="511"/>
      <c r="C40" s="511"/>
      <c r="D40" s="511"/>
      <c r="E40" s="511"/>
      <c r="F40" s="511"/>
      <c r="G40" s="511"/>
      <c r="H40" s="1040" t="str">
        <f>IF(H32&gt;1980,CONCATENATE(G39,H39),"")</f>
        <v/>
      </c>
      <c r="I40" s="1041"/>
      <c r="J40" s="1042"/>
      <c r="L40" s="509" t="s">
        <v>41</v>
      </c>
      <c r="M40" s="463" t="s">
        <v>40</v>
      </c>
      <c r="AD40" s="455">
        <v>2006</v>
      </c>
      <c r="AE40" s="455">
        <v>12</v>
      </c>
    </row>
    <row r="41" spans="1:31" ht="16.5" customHeight="1" x14ac:dyDescent="0.25">
      <c r="A41" s="704" t="s">
        <v>39</v>
      </c>
      <c r="B41" s="452"/>
      <c r="C41" s="452"/>
      <c r="D41" s="452"/>
      <c r="E41" s="452"/>
      <c r="F41" s="452"/>
      <c r="G41" s="452"/>
      <c r="H41" s="705" t="s">
        <v>35</v>
      </c>
      <c r="I41" s="706"/>
      <c r="J41" s="707"/>
      <c r="L41" s="509"/>
      <c r="M41" s="468"/>
      <c r="AD41" s="455">
        <v>2007</v>
      </c>
      <c r="AE41" s="455">
        <v>12</v>
      </c>
    </row>
    <row r="42" spans="1:31" ht="16.5" customHeight="1" x14ac:dyDescent="0.25">
      <c r="A42" s="704" t="s">
        <v>38</v>
      </c>
      <c r="B42" s="452"/>
      <c r="C42" s="452"/>
      <c r="D42" s="452"/>
      <c r="E42" s="452"/>
      <c r="F42" s="452"/>
      <c r="G42" s="452"/>
      <c r="H42" s="705" t="s">
        <v>1050</v>
      </c>
      <c r="I42" s="708"/>
      <c r="J42" s="709"/>
      <c r="AD42" s="455">
        <v>2008</v>
      </c>
      <c r="AE42" s="455">
        <v>12</v>
      </c>
    </row>
    <row r="43" spans="1:31" ht="16.5" customHeight="1" x14ac:dyDescent="0.25">
      <c r="A43" s="704" t="s">
        <v>37</v>
      </c>
      <c r="B43" s="452"/>
      <c r="C43" s="452"/>
      <c r="D43" s="452"/>
      <c r="E43" s="452"/>
      <c r="F43" s="452"/>
      <c r="G43" s="452"/>
      <c r="H43" s="708"/>
      <c r="I43" s="708"/>
      <c r="J43" s="709"/>
      <c r="AD43" s="455">
        <v>2009</v>
      </c>
      <c r="AE43" s="455">
        <v>14</v>
      </c>
    </row>
    <row r="44" spans="1:31" ht="16.5" customHeight="1" x14ac:dyDescent="0.25">
      <c r="A44" s="704" t="s">
        <v>36</v>
      </c>
      <c r="B44" s="452"/>
      <c r="C44" s="452"/>
      <c r="D44" s="452"/>
      <c r="E44" s="452"/>
      <c r="F44" s="452"/>
      <c r="G44" s="452"/>
      <c r="H44" s="708"/>
      <c r="I44" s="708"/>
      <c r="J44" s="512" t="s">
        <v>1051</v>
      </c>
      <c r="AD44" s="455">
        <v>2010</v>
      </c>
      <c r="AE44" s="455">
        <v>14</v>
      </c>
    </row>
    <row r="45" spans="1:31" ht="16.5" customHeight="1" x14ac:dyDescent="0.25">
      <c r="B45" s="452"/>
      <c r="C45" s="452"/>
      <c r="D45" s="452"/>
      <c r="E45" s="452"/>
      <c r="F45" s="452"/>
      <c r="G45" s="452"/>
      <c r="H45" s="708"/>
      <c r="I45" s="708"/>
      <c r="AD45" s="455">
        <v>2011</v>
      </c>
      <c r="AE45" s="455">
        <v>14</v>
      </c>
    </row>
    <row r="46" spans="1:31" ht="16.5" customHeight="1" x14ac:dyDescent="0.2">
      <c r="B46" s="452"/>
      <c r="C46" s="452"/>
      <c r="D46" s="452"/>
      <c r="E46" s="452"/>
      <c r="F46" s="452"/>
      <c r="G46" s="452"/>
      <c r="H46" s="515"/>
      <c r="J46" s="512"/>
      <c r="AD46" s="455">
        <v>2012</v>
      </c>
      <c r="AE46" s="455">
        <v>14</v>
      </c>
    </row>
    <row r="47" spans="1:31" ht="16.5" customHeight="1" x14ac:dyDescent="0.2">
      <c r="A47" s="452"/>
      <c r="B47" s="452"/>
      <c r="C47" s="452"/>
      <c r="D47" s="452"/>
      <c r="E47" s="452"/>
      <c r="F47" s="452"/>
      <c r="G47" s="452"/>
      <c r="H47" s="710"/>
      <c r="I47" s="452"/>
      <c r="AD47" s="455">
        <v>2013</v>
      </c>
      <c r="AE47" s="455">
        <v>14</v>
      </c>
    </row>
    <row r="48" spans="1:31" ht="16.5" customHeight="1" x14ac:dyDescent="0.2">
      <c r="H48" s="710"/>
      <c r="AD48" s="455">
        <v>2014</v>
      </c>
      <c r="AE48" s="455">
        <v>14.5</v>
      </c>
    </row>
    <row r="49" spans="8:31" ht="16.5" customHeight="1" x14ac:dyDescent="0.25">
      <c r="H49" s="233"/>
      <c r="AD49" s="455">
        <v>2015</v>
      </c>
      <c r="AE49" s="455">
        <v>14.5</v>
      </c>
    </row>
    <row r="50" spans="8:31" ht="16.5" customHeight="1" x14ac:dyDescent="0.2">
      <c r="AD50" s="455">
        <v>2016</v>
      </c>
      <c r="AE50" s="455">
        <v>15</v>
      </c>
    </row>
    <row r="51" spans="8:31" ht="16.5" customHeight="1" x14ac:dyDescent="0.25">
      <c r="I51"/>
      <c r="J51" s="513"/>
      <c r="AD51" s="455">
        <v>2017</v>
      </c>
      <c r="AE51" s="455">
        <v>15</v>
      </c>
    </row>
    <row r="52" spans="8:31" ht="16.5" customHeight="1" x14ac:dyDescent="0.2">
      <c r="AD52" s="455">
        <v>2018</v>
      </c>
      <c r="AE52" s="455">
        <v>15</v>
      </c>
    </row>
    <row r="53" spans="8:31" ht="16.5" customHeight="1" x14ac:dyDescent="0.2">
      <c r="J53" s="514"/>
      <c r="AD53" s="455">
        <v>2019</v>
      </c>
      <c r="AE53" s="455">
        <v>15</v>
      </c>
    </row>
    <row r="54" spans="8:31" ht="16.5" customHeight="1" x14ac:dyDescent="0.2">
      <c r="AD54" s="455">
        <v>2020</v>
      </c>
      <c r="AE54" s="455">
        <v>15</v>
      </c>
    </row>
    <row r="55" spans="8:31" ht="16.5" customHeight="1" x14ac:dyDescent="0.2">
      <c r="AD55" s="455">
        <v>2021</v>
      </c>
      <c r="AE55" s="455">
        <v>15</v>
      </c>
    </row>
    <row r="56" spans="8:31" ht="16.5" customHeight="1" x14ac:dyDescent="0.2">
      <c r="AD56" s="455">
        <v>2022</v>
      </c>
      <c r="AE56" s="455">
        <v>15</v>
      </c>
    </row>
    <row r="57" spans="8:31" ht="16.5" customHeight="1" x14ac:dyDescent="0.2">
      <c r="AD57" s="455">
        <v>2023</v>
      </c>
      <c r="AE57" s="455">
        <v>15.2</v>
      </c>
    </row>
    <row r="58" spans="8:31" ht="16.5" customHeight="1" x14ac:dyDescent="0.2">
      <c r="AD58" s="455">
        <v>2024</v>
      </c>
      <c r="AE58" s="455">
        <v>15.2</v>
      </c>
    </row>
    <row r="59" spans="8:31" ht="16.5" customHeight="1" x14ac:dyDescent="0.2">
      <c r="AD59" s="455">
        <v>2025</v>
      </c>
      <c r="AE59" s="455">
        <v>15.2</v>
      </c>
    </row>
    <row r="60" spans="8:31" ht="16.5" customHeight="1" x14ac:dyDescent="0.2">
      <c r="AD60" s="711">
        <v>2026</v>
      </c>
      <c r="AE60" s="711">
        <v>15.2</v>
      </c>
    </row>
  </sheetData>
  <sheetProtection algorithmName="SHA-512" hashValue="p8ypchrw3Ug0hNivU7RBEP/qEmgaXaJ80NECYEkzFKGtru9aQ9kgpa83LTnskswxrKjmp2FY348xXzoOcjqrxQ==" saltValue="EFGHhwd9K3rYXfV8X16s6g==" spinCount="100000" sheet="1" selectLockedCells="1"/>
  <mergeCells count="42">
    <mergeCell ref="A8:G8"/>
    <mergeCell ref="H8:J8"/>
    <mergeCell ref="A1:J1"/>
    <mergeCell ref="A2:J2"/>
    <mergeCell ref="A3:B3"/>
    <mergeCell ref="C3:G3"/>
    <mergeCell ref="H3:I3"/>
    <mergeCell ref="A4:B4"/>
    <mergeCell ref="C4:G4"/>
    <mergeCell ref="H4:J4"/>
    <mergeCell ref="A5:J5"/>
    <mergeCell ref="A6:G6"/>
    <mergeCell ref="H6:J6"/>
    <mergeCell ref="A7:G7"/>
    <mergeCell ref="H7:J7"/>
    <mergeCell ref="A20:G20"/>
    <mergeCell ref="H20:J20"/>
    <mergeCell ref="A9:G9"/>
    <mergeCell ref="H9:J9"/>
    <mergeCell ref="A12:G12"/>
    <mergeCell ref="I12:J12"/>
    <mergeCell ref="A14:G14"/>
    <mergeCell ref="H14:J14"/>
    <mergeCell ref="H15:J15"/>
    <mergeCell ref="A16:G16"/>
    <mergeCell ref="A18:G18"/>
    <mergeCell ref="H18:J18"/>
    <mergeCell ref="H19:J19"/>
    <mergeCell ref="H22:J22"/>
    <mergeCell ref="A29:J29"/>
    <mergeCell ref="A30:G30"/>
    <mergeCell ref="H30:J30"/>
    <mergeCell ref="A31:G31"/>
    <mergeCell ref="H31:J31"/>
    <mergeCell ref="H40:J40"/>
    <mergeCell ref="A32:G32"/>
    <mergeCell ref="H32:J32"/>
    <mergeCell ref="A34:G34"/>
    <mergeCell ref="A36:G36"/>
    <mergeCell ref="H36:J36"/>
    <mergeCell ref="A38:G38"/>
    <mergeCell ref="H38:J38"/>
  </mergeCells>
  <dataValidations xWindow="666" yWindow="390" count="21">
    <dataValidation type="list" allowBlank="1" showInputMessage="1" showErrorMessage="1" promptTitle="Furnace Location" prompt="Select location of existing furnace" sqref="H6:J6" xr:uid="{00000000-0002-0000-0600-000000000000}">
      <formula1>"Select Furnace Location, Conditioned Space, Unconditioned Space"</formula1>
    </dataValidation>
    <dataValidation type="whole" allowBlank="1" showInputMessage="1" showErrorMessage="1" promptTitle="Current Calendar Year" prompt="Enter the current calendar year as of the date of the assessment." sqref="J3" xr:uid="{00000000-0002-0000-0600-000001000000}">
      <formula1>0</formula1>
      <formula2>2099</formula2>
    </dataValidation>
    <dataValidation type="list" allowBlank="1" showInputMessage="1" showErrorMessage="1" promptTitle="Furnace Type" prompt="Select furnace type" sqref="H8:J8" xr:uid="{00000000-0002-0000-0600-000002000000}">
      <formula1>"Select Furnace Type, Gas Furnace, Electric Resistance Furnace, Heat Pump"</formula1>
    </dataValidation>
    <dataValidation allowBlank="1" showInputMessage="1" showErrorMessage="1" promptTitle="Electric Resistance Heat" prompt="Base efficiency for electric resistance heating is considered 100% unless determined otherwise with documented detail test results." sqref="H14:I14" xr:uid="{00000000-0002-0000-0600-000003000000}"/>
    <dataValidation allowBlank="1" showInputMessage="1" showErrorMessage="1" promptTitle="Gas Unit" prompt="Enter the AFUE/efficiency as found on the combustion analyzer test results during the assessment." sqref="H12" xr:uid="{00000000-0002-0000-0600-000004000000}"/>
    <dataValidation type="whole" allowBlank="1" showInputMessage="1" showErrorMessage="1" promptTitle="Manufactured Year" prompt="Enter the manufactured year as found on the plate of the existing unit. If the year cannot be determined, the age of this unit must be determined in another way; if age cannot be determined, this calculation is not applicable." sqref="H9:I9" xr:uid="{00000000-0002-0000-0600-000005000000}">
      <formula1>0</formula1>
      <formula2>2099</formula2>
    </dataValidation>
    <dataValidation type="list" allowBlank="1" showInputMessage="1" showErrorMessage="1" promptTitle="Equipment Maintenance" prompt="Through discussion with the client, select the appropriate maintenance done on the piece of equipment being evaluated." sqref="H18:I18" xr:uid="{00000000-0002-0000-0600-000006000000}">
      <formula1>"Select Appropriate Maintenance Level, Annual Professional Maintenance, Seldom or Never Maintained"</formula1>
    </dataValidation>
    <dataValidation type="list" allowBlank="1" showInputMessage="1" showErrorMessage="1" promptTitle="Cooling Equipment" prompt="Select central cooling equipment type" sqref="H31:J31" xr:uid="{00000000-0002-0000-0600-000007000000}">
      <formula1>"Select Cooling Equipment, Split System AC, Heat Pump, Evaporative Cooler"</formula1>
    </dataValidation>
    <dataValidation type="whole" allowBlank="1" showInputMessage="1" showErrorMessage="1" promptTitle="Manufactured Year" prompt="Enter the manufactured year as found on the plate of the existing unit. The manufactured year is either identified individually, or in the serial number (typically within first 4 digits). If age cannot be determined, this calculation is not applicable.._x000a_" sqref="H32:I32" xr:uid="{00000000-0002-0000-0600-000008000000}">
      <formula1>0</formula1>
      <formula2>2099</formula2>
    </dataValidation>
    <dataValidation allowBlank="1" showInputMessage="1" showErrorMessage="1" promptTitle="Degraded SEER/EER" prompt="This will auto-calculate the degraded SEER/EER of the existing unit. " sqref="H40:I40" xr:uid="{00000000-0002-0000-0600-000009000000}"/>
    <dataValidation allowBlank="1" showInputMessage="1" showErrorMessage="1" promptTitle="Existing SEER/EER" prompt="Enter the SEER or EER as found on the plate of the existing unit. If SEER/EER cannot be found on unit, refer to Table 3 to the right for approximate SEER/EER for unit._x000a_" sqref="I34" xr:uid="{00000000-0002-0000-0600-00000A000000}"/>
    <dataValidation type="list" allowBlank="1" showInputMessage="1" showErrorMessage="1" promptTitle="Utilized Funding" prompt="Select funding source to be used on the job, not just to replace the heating system" sqref="H30:J30 H7:J7" xr:uid="{00000000-0002-0000-0600-00000B000000}">
      <formula1>"Select Funding Source, DOE, LIHEAP, DOE &amp; LIHEAP"</formula1>
    </dataValidation>
    <dataValidation allowBlank="1" showInputMessage="1" showErrorMessage="1" promptTitle="Heat Pump" prompt="Base efficiency for a heat pump is considered 100% unless determined otherwise with documented detail test results." sqref="I16:I17" xr:uid="{00000000-0002-0000-0600-00000C000000}"/>
    <dataValidation type="list" allowBlank="1" showInputMessage="1" showErrorMessage="1" promptTitle="Equipment Maintenance" prompt="Through discussion with the client, select the appropriate maintenance done on the piece of equipment being evaluated." sqref="H36:J36" xr:uid="{00000000-0002-0000-0600-00000D000000}">
      <formula1>"Select Equipment Maintenance Factor, Annual Professional Maintenance, Seldom or Never Maintained"</formula1>
    </dataValidation>
    <dataValidation allowBlank="1" showInputMessage="1" showErrorMessage="1" prompt="% decrease using amps" sqref="IV65478" xr:uid="{00000000-0002-0000-0600-00000E000000}"/>
    <dataValidation allowBlank="1" showInputMessage="1" showErrorMessage="1" promptTitle="Replacement EER" prompt="Enter the EER found on the (Yellow) Energy Guide of the new replacement unit." sqref="IW65464" xr:uid="{00000000-0002-0000-0600-00000F000000}"/>
    <dataValidation allowBlank="1" showInputMessage="1" showErrorMessage="1" prompt="% EER increase using plate" sqref="IV65475" xr:uid="{00000000-0002-0000-0600-000010000000}"/>
    <dataValidation allowBlank="1" showInputMessage="1" showErrorMessage="1" promptTitle="Existing Volts" prompt="Enter the amount of volts based on the outlet.  110 volts are used by regular outlets.  220 volts are used by larger ACs." sqref="IT65470 H65471:I65471" xr:uid="{00000000-0002-0000-0600-000011000000}"/>
    <dataValidation allowBlank="1" showInputMessage="1" showErrorMessage="1" promptTitle="Existing Amps" prompt="Enter the amps found on the plate.  If the amps cannot be found enter the amps reading using a comsuption meter or amp meter." sqref="IT65468 H65469:I65469" xr:uid="{00000000-0002-0000-0600-000012000000}"/>
    <dataValidation allowBlank="1" showInputMessage="1" showErrorMessage="1" promptTitle="Existing BTUs" prompt="Enter the BTUs if it can be found on the unit.  If it cannot be found the assessor must estimate and take a photo of the unit.  Window units range from 5,000 to 24,000." sqref="IT65466 H65467:I65467" xr:uid="{00000000-0002-0000-0600-000013000000}"/>
    <dataValidation allowBlank="1" showInputMessage="1" showErrorMessage="1" promptTitle="Existing EER" prompt="Enter the EER as found on the plate of the existing unit.  If the EER cannot be found skip this entry and meter the unit._x000a_" sqref="IT65464 H65465:I65465" xr:uid="{00000000-0002-0000-0600-000014000000}"/>
  </dataValidations>
  <hyperlinks>
    <hyperlink ref="H41" r:id="rId1" xr:uid="{00000000-0004-0000-0600-000000000000}"/>
    <hyperlink ref="A27" r:id="rId2" xr:uid="{00000000-0004-0000-0600-000001000000}"/>
    <hyperlink ref="A32" r:id="rId3" display="Building Intelligence Center" xr:uid="{00000000-0004-0000-0600-000002000000}"/>
    <hyperlink ref="H42" r:id="rId4" xr:uid="{00000000-0004-0000-0600-000003000000}"/>
  </hyperlinks>
  <pageMargins left="0.7" right="0.7" top="0.25" bottom="0.25" header="0.3" footer="0.3"/>
  <pageSetup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60"/>
  <sheetViews>
    <sheetView zoomScaleNormal="100" workbookViewId="0">
      <selection activeCell="J28" sqref="J28"/>
    </sheetView>
  </sheetViews>
  <sheetFormatPr defaultColWidth="2.140625" defaultRowHeight="16.5" customHeight="1" x14ac:dyDescent="0.2"/>
  <cols>
    <col min="1" max="6" width="9.140625" style="148" customWidth="1"/>
    <col min="7" max="7" width="9.28515625" style="148" bestFit="1" customWidth="1"/>
    <col min="8" max="10" width="18.28515625" style="148" customWidth="1"/>
    <col min="11" max="11" width="5.7109375" style="148" customWidth="1"/>
    <col min="12" max="12" width="4.7109375" style="148" customWidth="1"/>
    <col min="13" max="20" width="9.140625" style="148" customWidth="1"/>
    <col min="21" max="21" width="18.7109375" style="148" customWidth="1"/>
    <col min="22" max="22" width="81.85546875" style="148" hidden="1" customWidth="1"/>
    <col min="23" max="23" width="8.7109375" style="451" hidden="1" customWidth="1"/>
    <col min="24" max="24" width="3.7109375" style="451" hidden="1" customWidth="1"/>
    <col min="25" max="25" width="133.85546875" style="451" hidden="1" customWidth="1"/>
    <col min="26" max="28" width="8.7109375" style="451" hidden="1" customWidth="1"/>
    <col min="29" max="29" width="3.7109375" style="451" hidden="1" customWidth="1"/>
    <col min="30" max="30" width="12.28515625" style="148" hidden="1" customWidth="1"/>
    <col min="31" max="31" width="10.7109375" style="148" hidden="1" customWidth="1"/>
    <col min="32" max="32" width="9.140625" style="148" hidden="1" customWidth="1"/>
    <col min="33" max="252" width="9.140625" style="148" customWidth="1"/>
    <col min="253" max="253" width="32.85546875" style="148" customWidth="1"/>
    <col min="254" max="254" width="12.85546875" style="148" customWidth="1"/>
    <col min="255" max="255" width="9.28515625" style="148" bestFit="1" customWidth="1"/>
    <col min="256" max="256" width="12.85546875" style="148" customWidth="1"/>
    <col min="257" max="257" width="17.28515625" style="148" customWidth="1"/>
    <col min="258" max="16384" width="2.140625" style="148"/>
  </cols>
  <sheetData>
    <row r="1" spans="1:34" ht="16.5" customHeight="1" thickBot="1" x14ac:dyDescent="0.3">
      <c r="A1" s="1083" t="s">
        <v>136</v>
      </c>
      <c r="B1" s="1084"/>
      <c r="C1" s="1084"/>
      <c r="D1" s="1084"/>
      <c r="E1" s="1084"/>
      <c r="F1" s="1084"/>
      <c r="G1" s="1084"/>
      <c r="H1" s="1084"/>
      <c r="I1" s="1084"/>
      <c r="J1" s="1085"/>
      <c r="K1" s="448"/>
      <c r="L1" s="449" t="s">
        <v>135</v>
      </c>
      <c r="V1" s="450" t="s">
        <v>134</v>
      </c>
      <c r="Y1" s="450" t="s">
        <v>133</v>
      </c>
      <c r="AD1" s="450" t="s">
        <v>132</v>
      </c>
    </row>
    <row r="2" spans="1:34" ht="15.6" customHeight="1" x14ac:dyDescent="0.2">
      <c r="A2" s="1086"/>
      <c r="B2" s="1086"/>
      <c r="C2" s="1086"/>
      <c r="D2" s="1086"/>
      <c r="E2" s="1086"/>
      <c r="F2" s="1086"/>
      <c r="G2" s="1086"/>
      <c r="H2" s="1086"/>
      <c r="I2" s="1086"/>
      <c r="J2" s="1086"/>
      <c r="K2" s="453"/>
      <c r="V2" s="454" t="s">
        <v>131</v>
      </c>
      <c r="W2" s="455" t="s">
        <v>130</v>
      </c>
      <c r="X2" s="456"/>
      <c r="Y2" s="457" t="s">
        <v>129</v>
      </c>
      <c r="Z2" s="458" t="s">
        <v>128</v>
      </c>
      <c r="AA2" s="458" t="s">
        <v>127</v>
      </c>
      <c r="AB2" s="459" t="s">
        <v>126</v>
      </c>
      <c r="AD2" s="458" t="s">
        <v>125</v>
      </c>
      <c r="AE2" s="458" t="s">
        <v>124</v>
      </c>
      <c r="AG2" s="460"/>
      <c r="AH2" s="460"/>
    </row>
    <row r="3" spans="1:34" ht="15.6" customHeight="1" x14ac:dyDescent="0.25">
      <c r="A3" s="1087" t="s">
        <v>123</v>
      </c>
      <c r="B3" s="1087"/>
      <c r="C3" s="1088"/>
      <c r="D3" s="1088"/>
      <c r="E3" s="1088"/>
      <c r="F3" s="1088"/>
      <c r="G3" s="1088"/>
      <c r="H3" s="1087" t="s">
        <v>122</v>
      </c>
      <c r="I3" s="1087"/>
      <c r="J3" s="461"/>
      <c r="K3" s="462"/>
      <c r="L3" s="463" t="s">
        <v>121</v>
      </c>
      <c r="V3" s="454" t="s">
        <v>120</v>
      </c>
      <c r="W3" s="455">
        <v>90</v>
      </c>
      <c r="X3" s="456"/>
      <c r="Y3" s="464" t="s">
        <v>119</v>
      </c>
      <c r="Z3" s="455">
        <v>14</v>
      </c>
      <c r="AA3" s="455">
        <v>10.5</v>
      </c>
      <c r="AB3" s="455"/>
      <c r="AD3" s="455" t="s">
        <v>118</v>
      </c>
      <c r="AE3" s="455">
        <v>6.5</v>
      </c>
    </row>
    <row r="4" spans="1:34" ht="15.6" customHeight="1" x14ac:dyDescent="0.25">
      <c r="A4" s="1087" t="s">
        <v>4</v>
      </c>
      <c r="B4" s="1087"/>
      <c r="C4" s="1088"/>
      <c r="D4" s="1088"/>
      <c r="E4" s="1088"/>
      <c r="F4" s="1088"/>
      <c r="G4" s="1088"/>
      <c r="H4" s="1089"/>
      <c r="I4" s="1090"/>
      <c r="J4" s="1090"/>
      <c r="K4" s="466"/>
      <c r="M4" s="465" t="s">
        <v>117</v>
      </c>
      <c r="V4" s="454" t="s">
        <v>116</v>
      </c>
      <c r="W4" s="455">
        <v>80</v>
      </c>
      <c r="X4" s="456"/>
      <c r="Y4" s="464" t="s">
        <v>115</v>
      </c>
      <c r="Z4" s="455">
        <v>12</v>
      </c>
      <c r="AA4" s="455">
        <v>10.8</v>
      </c>
      <c r="AB4" s="455"/>
      <c r="AD4" s="455">
        <v>1980</v>
      </c>
      <c r="AE4" s="455">
        <v>6.5</v>
      </c>
    </row>
    <row r="5" spans="1:34" ht="16.5" customHeight="1" thickBot="1" x14ac:dyDescent="0.25">
      <c r="A5" s="1091"/>
      <c r="B5" s="1091"/>
      <c r="C5" s="1091"/>
      <c r="D5" s="1091"/>
      <c r="E5" s="1091"/>
      <c r="F5" s="1091"/>
      <c r="G5" s="1091"/>
      <c r="H5" s="1091"/>
      <c r="I5" s="1091"/>
      <c r="J5" s="1091"/>
      <c r="K5" s="467"/>
      <c r="M5" s="465" t="s">
        <v>114</v>
      </c>
      <c r="V5" s="454" t="s">
        <v>113</v>
      </c>
      <c r="W5" s="455">
        <v>78</v>
      </c>
      <c r="X5" s="456"/>
      <c r="Y5" s="464" t="s">
        <v>112</v>
      </c>
      <c r="Z5" s="455">
        <v>10</v>
      </c>
      <c r="AA5" s="455">
        <v>9.3000000000000007</v>
      </c>
      <c r="AB5" s="455"/>
      <c r="AD5" s="455">
        <v>1981</v>
      </c>
      <c r="AE5" s="455">
        <v>8</v>
      </c>
    </row>
    <row r="6" spans="1:34" ht="16.5" customHeight="1" thickBot="1" x14ac:dyDescent="0.3">
      <c r="A6" s="1092" t="s">
        <v>111</v>
      </c>
      <c r="B6" s="1093"/>
      <c r="C6" s="1093"/>
      <c r="D6" s="1093"/>
      <c r="E6" s="1093"/>
      <c r="F6" s="1093"/>
      <c r="G6" s="1094"/>
      <c r="H6" s="1062" t="s">
        <v>704</v>
      </c>
      <c r="I6" s="1062"/>
      <c r="J6" s="1063"/>
      <c r="K6" s="152"/>
      <c r="L6" s="468" t="s">
        <v>61</v>
      </c>
      <c r="V6" s="454" t="s">
        <v>110</v>
      </c>
      <c r="W6" s="455">
        <v>75</v>
      </c>
      <c r="X6" s="456"/>
      <c r="Y6" s="464" t="s">
        <v>109</v>
      </c>
      <c r="Z6" s="455">
        <v>8</v>
      </c>
      <c r="AA6" s="455">
        <v>7.7</v>
      </c>
      <c r="AB6" s="455"/>
      <c r="AD6" s="455">
        <v>1982</v>
      </c>
      <c r="AE6" s="455">
        <v>8</v>
      </c>
    </row>
    <row r="7" spans="1:34" ht="16.5" customHeight="1" x14ac:dyDescent="0.25">
      <c r="A7" s="1060" t="s">
        <v>59</v>
      </c>
      <c r="B7" s="1061"/>
      <c r="C7" s="1061"/>
      <c r="D7" s="1061"/>
      <c r="E7" s="1061"/>
      <c r="F7" s="1061"/>
      <c r="G7" s="1061"/>
      <c r="H7" s="1095" t="s">
        <v>705</v>
      </c>
      <c r="I7" s="1095"/>
      <c r="J7" s="1096"/>
      <c r="K7" s="469"/>
      <c r="L7" s="470" t="s">
        <v>58</v>
      </c>
      <c r="M7" s="471" t="s">
        <v>57</v>
      </c>
      <c r="V7" s="454" t="s">
        <v>108</v>
      </c>
      <c r="W7" s="455">
        <v>64</v>
      </c>
      <c r="X7" s="456"/>
      <c r="Y7" s="464" t="s">
        <v>107</v>
      </c>
      <c r="Z7" s="455">
        <v>6.5</v>
      </c>
      <c r="AA7" s="455">
        <v>6.4</v>
      </c>
      <c r="AB7" s="455"/>
      <c r="AD7" s="455">
        <v>1983</v>
      </c>
      <c r="AE7" s="455">
        <v>8</v>
      </c>
    </row>
    <row r="8" spans="1:34" ht="16.5" customHeight="1" x14ac:dyDescent="0.25">
      <c r="A8" s="1064" t="s">
        <v>106</v>
      </c>
      <c r="B8" s="1065"/>
      <c r="C8" s="1065"/>
      <c r="D8" s="1065"/>
      <c r="E8" s="1065"/>
      <c r="F8" s="1065"/>
      <c r="G8" s="1065"/>
      <c r="H8" s="1049" t="s">
        <v>706</v>
      </c>
      <c r="I8" s="1049"/>
      <c r="J8" s="1050"/>
      <c r="K8" s="472"/>
      <c r="L8" s="470" t="s">
        <v>50</v>
      </c>
      <c r="M8" s="471" t="s">
        <v>55</v>
      </c>
      <c r="V8" s="454" t="s">
        <v>105</v>
      </c>
      <c r="W8" s="455">
        <v>80</v>
      </c>
      <c r="X8" s="456"/>
      <c r="Y8" s="464" t="s">
        <v>104</v>
      </c>
      <c r="Z8" s="455">
        <v>14</v>
      </c>
      <c r="AA8" s="455">
        <v>10.5</v>
      </c>
      <c r="AB8" s="455">
        <v>8</v>
      </c>
      <c r="AD8" s="455">
        <v>1984</v>
      </c>
      <c r="AE8" s="455">
        <v>8</v>
      </c>
    </row>
    <row r="9" spans="1:34" ht="16.5" customHeight="1" thickBot="1" x14ac:dyDescent="0.3">
      <c r="A9" s="1068" t="s">
        <v>103</v>
      </c>
      <c r="B9" s="1069"/>
      <c r="C9" s="1069"/>
      <c r="D9" s="1069"/>
      <c r="E9" s="1069"/>
      <c r="F9" s="1069"/>
      <c r="G9" s="1069"/>
      <c r="H9" s="1045"/>
      <c r="I9" s="1045"/>
      <c r="J9" s="1070"/>
      <c r="K9" s="473"/>
      <c r="L9" s="474" t="s">
        <v>53</v>
      </c>
      <c r="M9" s="471" t="s">
        <v>52</v>
      </c>
      <c r="V9" s="454" t="s">
        <v>102</v>
      </c>
      <c r="W9" s="455">
        <v>81</v>
      </c>
      <c r="X9" s="456"/>
      <c r="Y9" s="464" t="s">
        <v>101</v>
      </c>
      <c r="Z9" s="475">
        <v>10</v>
      </c>
      <c r="AA9" s="475">
        <v>9.3000000000000007</v>
      </c>
      <c r="AB9" s="475">
        <v>7.1</v>
      </c>
      <c r="AD9" s="455">
        <v>1985</v>
      </c>
      <c r="AE9" s="455">
        <v>8</v>
      </c>
    </row>
    <row r="10" spans="1:34" s="638" customFormat="1" ht="16.5" customHeight="1" thickBot="1" x14ac:dyDescent="0.3">
      <c r="A10" s="634" t="str">
        <f>IF(AND(I13&gt;1%,A13=TRUE,C13=TRUE),I13,IF(AND(I13&gt;1%,B13=TRUE,C13=TRUE),I13,IF(AND(I13&lt;=0,A13=TRUE,C13=TRUE),"EFFICIENCY ERROR",IF(AND(I13&lt;=0,B13=TRUE,C13=TRUE),"EFFICIENCY ERROR",IF(AND(J3&gt;1,H9&gt;1,B13=FALSE),"N/A","")))))</f>
        <v/>
      </c>
      <c r="B10" s="635"/>
      <c r="C10" s="635"/>
      <c r="D10" s="635"/>
      <c r="E10" s="635"/>
      <c r="F10" s="635"/>
      <c r="G10" s="635"/>
      <c r="H10" s="636"/>
      <c r="I10" s="636"/>
      <c r="J10" s="636"/>
      <c r="K10" s="637"/>
      <c r="T10" s="639"/>
    </row>
    <row r="11" spans="1:34" ht="16.5" customHeight="1" x14ac:dyDescent="0.25">
      <c r="A11" s="476" t="s">
        <v>100</v>
      </c>
      <c r="B11" s="477"/>
      <c r="C11" s="477"/>
      <c r="D11" s="477"/>
      <c r="E11" s="477"/>
      <c r="F11" s="477"/>
      <c r="G11" s="477"/>
      <c r="H11" s="477"/>
      <c r="I11" s="477"/>
      <c r="J11" s="478"/>
      <c r="K11" s="462"/>
      <c r="L11" s="470"/>
      <c r="M11" s="471"/>
      <c r="V11" s="454" t="s">
        <v>99</v>
      </c>
      <c r="W11" s="455">
        <v>90</v>
      </c>
      <c r="X11" s="456"/>
      <c r="Y11" s="464" t="s">
        <v>98</v>
      </c>
      <c r="Z11" s="475">
        <v>8</v>
      </c>
      <c r="AA11" s="475">
        <v>7.7</v>
      </c>
      <c r="AB11" s="475">
        <v>6.6</v>
      </c>
      <c r="AD11" s="455">
        <v>1986</v>
      </c>
      <c r="AE11" s="455">
        <v>8</v>
      </c>
    </row>
    <row r="12" spans="1:34" ht="16.5" customHeight="1" x14ac:dyDescent="0.25">
      <c r="A12" s="1071" t="s">
        <v>97</v>
      </c>
      <c r="B12" s="1072"/>
      <c r="C12" s="1072"/>
      <c r="D12" s="1072"/>
      <c r="E12" s="1072"/>
      <c r="F12" s="1072"/>
      <c r="G12" s="1072"/>
      <c r="H12" s="479"/>
      <c r="I12" s="1073" t="str">
        <f>IF(H9&gt;1,I13,"")</f>
        <v/>
      </c>
      <c r="J12" s="1074"/>
      <c r="K12" s="480"/>
      <c r="L12" s="474" t="s">
        <v>44</v>
      </c>
      <c r="M12" s="481" t="s">
        <v>96</v>
      </c>
      <c r="V12" s="454" t="s">
        <v>95</v>
      </c>
      <c r="W12" s="455">
        <v>80</v>
      </c>
      <c r="X12" s="456"/>
      <c r="Y12" s="464" t="s">
        <v>94</v>
      </c>
      <c r="Z12" s="475">
        <v>6.5</v>
      </c>
      <c r="AA12" s="475">
        <v>6.4</v>
      </c>
      <c r="AB12" s="475">
        <v>6</v>
      </c>
      <c r="AD12" s="455">
        <v>1987</v>
      </c>
      <c r="AE12" s="455">
        <v>8</v>
      </c>
    </row>
    <row r="13" spans="1:34" s="646" customFormat="1" ht="16.5" hidden="1" customHeight="1" x14ac:dyDescent="0.25">
      <c r="A13" s="640" t="str">
        <f>IF(H7="DOE","TRUE","FALSE")</f>
        <v>FALSE</v>
      </c>
      <c r="B13" s="641" t="str">
        <f>IF(H7="LIHEAP","TRUE","FALSE")</f>
        <v>FALSE</v>
      </c>
      <c r="C13" s="641" t="str">
        <f>IF(H7="DOE &amp; LIHEAP","TRUE","FALSE")</f>
        <v>FALSE</v>
      </c>
      <c r="D13" s="641" t="str">
        <f>IF(H8="Gas Furnace","TRUE","FALSE")</f>
        <v>FALSE</v>
      </c>
      <c r="E13" s="641" t="str">
        <f>IF(H8="Electric Resistance Furnace","TRUE","FALSE")</f>
        <v>FALSE</v>
      </c>
      <c r="F13" s="641" t="str">
        <f>IF(H8="Heat Pump","TRUE","FALSE")</f>
        <v>FALSE</v>
      </c>
      <c r="G13" s="641" t="str">
        <f>IF(D13="TRUE","N/A",IF(E13="TRUE",1,IF(F13="TRUE","N/A","")))</f>
        <v/>
      </c>
      <c r="H13" s="642" t="b">
        <f>IF(H6="Conditioned Space","Conditioned",IF(H6="Unconditioned Space","Unconditioned",FALSE))</f>
        <v>0</v>
      </c>
      <c r="I13" s="643" t="str">
        <f>IF(H8="Gas Furnace","Requires combustion analyzer reading",IF(H8="Electric Resistance Furnace","N/A",IF(H8="Heat Pump","N/A","")))</f>
        <v/>
      </c>
      <c r="J13" s="644"/>
      <c r="K13" s="645"/>
    </row>
    <row r="14" spans="1:34" s="483" customFormat="1" ht="16.5" customHeight="1" x14ac:dyDescent="0.25">
      <c r="A14" s="1064" t="s">
        <v>93</v>
      </c>
      <c r="B14" s="1065"/>
      <c r="C14" s="1065"/>
      <c r="D14" s="1065"/>
      <c r="E14" s="1065"/>
      <c r="F14" s="1065"/>
      <c r="G14" s="1065"/>
      <c r="H14" s="1075" t="str">
        <f>G13</f>
        <v/>
      </c>
      <c r="I14" s="1075"/>
      <c r="J14" s="1076"/>
      <c r="K14" s="482"/>
      <c r="L14" s="470" t="s">
        <v>41</v>
      </c>
      <c r="M14" s="471" t="s">
        <v>88</v>
      </c>
      <c r="V14" s="454" t="s">
        <v>92</v>
      </c>
      <c r="W14" s="455">
        <v>80</v>
      </c>
      <c r="X14" s="456"/>
      <c r="Y14" s="464" t="s">
        <v>91</v>
      </c>
      <c r="Z14" s="475">
        <v>10</v>
      </c>
      <c r="AA14" s="475">
        <v>9.1</v>
      </c>
      <c r="AB14" s="455"/>
      <c r="AC14" s="451"/>
      <c r="AD14" s="455">
        <v>1988</v>
      </c>
      <c r="AE14" s="455">
        <v>8</v>
      </c>
    </row>
    <row r="15" spans="1:34" s="638" customFormat="1" ht="16.5" hidden="1" customHeight="1" x14ac:dyDescent="0.2">
      <c r="A15" s="647" t="str">
        <f>IF(H8="Gas Furnace",H12,IF(H8="Electric Resistance Furnace","N/A",IF(H8="Heat Pump","N/A","")))</f>
        <v/>
      </c>
      <c r="B15" s="648"/>
      <c r="C15" s="649"/>
      <c r="D15" s="649"/>
      <c r="E15" s="649"/>
      <c r="F15" s="649"/>
      <c r="G15" s="650" t="str">
        <f>IF(D13="TRUE","N/A",IF(E13="TRUE","N/A",IF(F13="TRUE",8,"")))</f>
        <v/>
      </c>
      <c r="H15" s="1077" t="str">
        <f>IF(AND(H8="Gas Furnace",H9&gt;1),"N/A",IF(AND(H9&gt;1,H8="Electric Resistance Furnace"),"N/A",IF(AND(H16&gt;1,H8="Heat Pump"),H16,IF(AND(H8="Heat Pump",H16&lt;1),G15,""))))</f>
        <v/>
      </c>
      <c r="I15" s="1077"/>
      <c r="J15" s="1078"/>
      <c r="K15" s="651"/>
    </row>
    <row r="16" spans="1:34" s="488" customFormat="1" ht="16.5" customHeight="1" x14ac:dyDescent="0.25">
      <c r="A16" s="1071" t="s">
        <v>90</v>
      </c>
      <c r="B16" s="1072"/>
      <c r="C16" s="1072"/>
      <c r="D16" s="1072"/>
      <c r="E16" s="1072"/>
      <c r="F16" s="1072"/>
      <c r="G16" s="1072"/>
      <c r="H16" s="484"/>
      <c r="I16" s="485" t="str">
        <f>H15</f>
        <v/>
      </c>
      <c r="J16" s="486" t="str">
        <f>IF(H8="Heat Pump","HSPF","")</f>
        <v/>
      </c>
      <c r="K16" s="487"/>
      <c r="L16" s="470" t="s">
        <v>89</v>
      </c>
      <c r="M16" s="471" t="s">
        <v>88</v>
      </c>
      <c r="V16" s="489" t="s">
        <v>87</v>
      </c>
      <c r="W16" s="490">
        <v>73</v>
      </c>
      <c r="X16" s="456"/>
      <c r="Y16" s="491" t="s">
        <v>86</v>
      </c>
      <c r="Z16" s="492">
        <v>10</v>
      </c>
      <c r="AA16" s="492">
        <v>9.1</v>
      </c>
      <c r="AB16" s="492">
        <v>6.8</v>
      </c>
      <c r="AC16" s="451"/>
      <c r="AD16" s="490">
        <v>1989</v>
      </c>
      <c r="AE16" s="490">
        <v>8</v>
      </c>
    </row>
    <row r="17" spans="1:31" s="657" customFormat="1" ht="16.5" hidden="1" customHeight="1" x14ac:dyDescent="0.25">
      <c r="A17" s="652"/>
      <c r="B17" s="653"/>
      <c r="C17" s="653"/>
      <c r="D17" s="653"/>
      <c r="E17" s="653"/>
      <c r="F17" s="653"/>
      <c r="G17" s="653"/>
      <c r="H17" s="654"/>
      <c r="I17" s="655"/>
      <c r="J17" s="656"/>
      <c r="L17" s="658"/>
      <c r="M17" s="659"/>
      <c r="W17" s="660"/>
      <c r="X17" s="660"/>
      <c r="Y17" s="661"/>
      <c r="Z17" s="660"/>
      <c r="AA17" s="660"/>
      <c r="AB17" s="660"/>
      <c r="AC17" s="660"/>
      <c r="AD17" s="660"/>
      <c r="AE17" s="660"/>
    </row>
    <row r="18" spans="1:31" ht="16.5" customHeight="1" x14ac:dyDescent="0.25">
      <c r="A18" s="1079" t="s">
        <v>48</v>
      </c>
      <c r="B18" s="1080"/>
      <c r="C18" s="1080"/>
      <c r="D18" s="1080"/>
      <c r="E18" s="1080"/>
      <c r="F18" s="1080"/>
      <c r="G18" s="1080"/>
      <c r="H18" s="1049" t="s">
        <v>293</v>
      </c>
      <c r="I18" s="1049"/>
      <c r="J18" s="1050"/>
      <c r="K18" s="152"/>
      <c r="L18" s="474" t="s">
        <v>85</v>
      </c>
      <c r="M18" s="471" t="s">
        <v>46</v>
      </c>
      <c r="V18" s="493" t="s">
        <v>84</v>
      </c>
      <c r="W18" s="494">
        <v>60</v>
      </c>
      <c r="X18" s="456"/>
      <c r="Y18" s="495" t="s">
        <v>80</v>
      </c>
      <c r="Z18" s="494"/>
      <c r="AA18" s="496">
        <v>9.75</v>
      </c>
      <c r="AB18" s="494"/>
      <c r="AD18" s="494">
        <v>1990</v>
      </c>
      <c r="AE18" s="494">
        <v>8</v>
      </c>
    </row>
    <row r="19" spans="1:31" s="646" customFormat="1" ht="16.5" hidden="1" customHeight="1" x14ac:dyDescent="0.25">
      <c r="A19" s="662" t="str">
        <f>IF(AND(A13="TRUE",D13="TRUE",H18="Annual Professional Maintenance"),"DOE Does Not Allow Degration of this Type Furnace",IF(AND(A13="TRUE",D13="TRUE",H18="Seldom or Never Maintained"),"DOE Does Not Allow this Maintenance Selection",IF(AND(A13="TRUE",E13="TRUE",H18="Annual Professional Maintenance"),"DOE Does Not Allow Degration of this Type Furnace",IF(AND(A13="TRUE",E13="TRUE",H18="Seldom or Never Maintained"),"DOE Does Not Allow this Maintenance Selection",IF(AND(A13="TRUE",F13="TRUE",H18="Annual Professional Maintenance"),0.01,IF(AND(A13="TRUE",F13="TRUE",H18="Seldom or Never Maintained"),"DOE Does Not Allow this Maintenance Selection",""))))))</f>
        <v/>
      </c>
      <c r="B19" s="663" t="str">
        <f>IF(AND(B13="TRUE",D13="TRUE",H18="Annual Professional Maintenance"),0.005,IF(AND(B13="TRUE",D13="TRUE",H18="Seldom or Never Maintained"),0.015,IF(AND(B13="TRUE",E13="TRUE",H18="Annual Professional Maintenance"),0.01,IF(AND(B13="TRUE",E13="TRUE",H18="Seldom or Never Maintained"),0.03,IF(AND(B13="TRUE",F13="TRUE",H18="Annual Professional Maintenance"),0.01,IF(AND(B13="TRUE",F13="TRUE",H18="Seldom or Never Maintained"),0.03,""))))))</f>
        <v/>
      </c>
      <c r="C19" s="664" t="str">
        <f>IF(AND(C13="TRUE",D13="TRUE",H18="Annual Professional Maintenance"),"DOE Does Not Allow Degration of this Type Furnace",IF(AND(C13="TRUE",D13="TRUE",H18="Seldom or Never Maintained"),"DOE Does Not Allow this Maintenance Selection",IF(AND(C13="TRUE",E13="TRUE",H18="Annual Professional Maintenance"),"DOE Does Not Allow Degration of this Type Furnace",IF(AND(C13="TRUE",E13="TRUE",H18="Seldom or Never Maintained"),"DOE Does Not Allow this Maintenance Selection",IF(AND(C13="TRUE",F13="TRUE",H18="Annual Professional Maintenance"),0.01,IF(AND(C13="TRUE",F13="TRUE",H18="Seldom or Never Maintained"),"DOE Does Not Allow this Maintenance Selection",""))))))</f>
        <v/>
      </c>
      <c r="D19" s="641"/>
      <c r="E19" s="641"/>
      <c r="F19" s="641"/>
      <c r="G19" s="641"/>
      <c r="H19" s="1081"/>
      <c r="I19" s="1081"/>
      <c r="J19" s="1082"/>
      <c r="K19" s="645"/>
    </row>
    <row r="20" spans="1:31" s="483" customFormat="1" ht="16.5" customHeight="1" thickBot="1" x14ac:dyDescent="0.3">
      <c r="A20" s="1047" t="s">
        <v>83</v>
      </c>
      <c r="B20" s="1048"/>
      <c r="C20" s="1048"/>
      <c r="D20" s="1048"/>
      <c r="E20" s="1048"/>
      <c r="F20" s="1048"/>
      <c r="G20" s="1048"/>
      <c r="H20" s="1066" t="str">
        <f>(CONCATENATE(A19,B19,C19,D19))</f>
        <v/>
      </c>
      <c r="I20" s="1066"/>
      <c r="J20" s="1067"/>
      <c r="K20" s="497"/>
      <c r="L20" s="474" t="s">
        <v>82</v>
      </c>
      <c r="M20" s="471" t="s">
        <v>43</v>
      </c>
      <c r="V20" s="454" t="s">
        <v>81</v>
      </c>
      <c r="W20" s="455">
        <v>81</v>
      </c>
      <c r="X20" s="456"/>
      <c r="Y20" s="464" t="s">
        <v>80</v>
      </c>
      <c r="Z20" s="455"/>
      <c r="AA20" s="475">
        <v>8.5</v>
      </c>
      <c r="AB20" s="455"/>
      <c r="AC20" s="451"/>
      <c r="AD20" s="455">
        <v>1991</v>
      </c>
      <c r="AE20" s="455">
        <v>8</v>
      </c>
    </row>
    <row r="21" spans="1:31" s="675" customFormat="1" ht="16.5" hidden="1" customHeight="1" thickBot="1" x14ac:dyDescent="0.3">
      <c r="A21" s="665" t="str">
        <f>IF(AND(A13="TRUE",H8="Gas Furnace",H18="Annual Professional Maintenance"),H12*100,IF(AND(A13="TRUE",H8="Gas Furnace",H18="Seldom or Never Maintained"),"DOE Does Not Allow this Maintenance Selection",IF(AND(A13="TRUE",H8="Electric Resistance Furnace",H18="Annual Professional Maintenance"),H14*100,IF(AND(A13="TRUE",H8="Electric Resistance Furnace",H18="Seldom or Never Maintained"),"DOE Does Not Allow this Maintenance Selection",IF(AND(A13="TRUE",H8="Heat Pump",H18="Annual Professional Maintenance"),ROUND(I16*(1-0.01)^(J3-H9),1),IF(AND(A13="TRUE",H8="Heat Pump",H18="Seldom or Never Maintained"),"DOE Does Not Allow this Maintenance Selection",""))))))</f>
        <v/>
      </c>
      <c r="B21" s="666" t="str">
        <f>IF(AND(B13="TRUE",D13="TRUE",H18="Annual Professional Maintenance"),ROUND(H12*(1-H20)^(J3-H9)*100,1),IF(AND(B13="TRUE",D13="TRUE",H18="Seldom or Never Maintained"),ROUND(H12*(1-H20)^(J3-H9)*100,1),IF(AND(B13="TRUE",E13="TRUE",H18="Annual Professional Maintenance"),ROUND(H14*(1-H20)^(J3-H9)*100,1),IF(AND(B13="TRUE",E13="TRUE",H18="Seldom or Never Maintained"),ROUND(H14*(1-H20)^(J3-H9)*100,1),IF(AND(B13="TRUE",F13="TRUE",H18="Annual Professional Maintenance"),ROUND(I16*(1-H20)^(J3-H9),1),IF(AND(B13="TRUE",F13="TRUE",H18="Seldom or Never Maintained"),ROUND(I16*(1-H20)^(J3-H9),1),""))))))</f>
        <v/>
      </c>
      <c r="C21" s="667" t="str">
        <f>IF(AND(C13="TRUE",H8="Gas Furnace",H18="Annual Professional Maintenance"),H12*100,IF(AND(C13="TRUE",H8="Gas Furnace",H18="Seldom or Never Maintained"),"DOE Does Not Allow this Maintenance Selection",IF(AND(C13="TRUE",H8="Electric Resistance Furnace",H18="Annual Professional Maintenance"),H14*100,IF(AND(C13="TRUE",H8="Electric Resistance Furnace",H18="Seldom or Never Maintained"),"DOE Does Not Allow this Maintenance Selection",IF(AND(C13="TRUE",H8="Heat Pump",H18="Annual Professional Maintenance"),ROUND(I16*(1-0.01)^(J3-H9),1),IF(AND(C13="TRUE",H8="Heat Pump",H18="Seldom or Never Maintained"),"DOE Does Not Allow this Maintenance Selection",""))))))</f>
        <v/>
      </c>
      <c r="D21" s="668" t="str">
        <f>CONCATENATE(A21,B21,C21)</f>
        <v/>
      </c>
      <c r="E21" s="667"/>
      <c r="F21" s="669"/>
      <c r="G21" s="670"/>
      <c r="H21" s="671"/>
      <c r="I21" s="672" t="str">
        <f>IF(AND(H8="Electric Resistance Furnace",H18="Annual Professional Maintenance")," % of Efficiency",IF(AND(H8="Gas Furnace",H18="Annual Professional Maintenance"),"% AFUE",IF(AND(H8="Heat Pump",H18="Annual Professional Maintenance")," HSPF",IF(AND(H7="LIHEAP",H8="Electric Resistance Furnace",H18="Seldom Or Never Maintained"),"% of Efficiency",IF(AND(H7="LIHEAP",H8="Gas Furnace",H18="Seldom Or Never Maintained")," % AFUE",IF(AND(H7="LIHEAP",H8="Heat Pump",H18="Seldom Or Never Maintained")," HSPF",""))))))</f>
        <v/>
      </c>
      <c r="J21" s="673" t="str">
        <f>CONCATENATE(D21,I21)</f>
        <v/>
      </c>
      <c r="K21" s="674"/>
      <c r="L21" s="674"/>
      <c r="V21" s="676"/>
      <c r="W21" s="676"/>
      <c r="X21" s="674"/>
      <c r="Y21" s="676"/>
      <c r="Z21" s="676"/>
      <c r="AA21" s="676"/>
      <c r="AB21" s="676"/>
      <c r="AD21" s="676"/>
      <c r="AE21" s="676"/>
    </row>
    <row r="22" spans="1:31" ht="16.5" customHeight="1" thickBot="1" x14ac:dyDescent="0.3">
      <c r="A22" s="677" t="s">
        <v>79</v>
      </c>
      <c r="B22" s="678"/>
      <c r="C22" s="678"/>
      <c r="D22" s="678"/>
      <c r="E22" s="678"/>
      <c r="F22" s="678"/>
      <c r="G22" s="678"/>
      <c r="H22" s="1054" t="str">
        <f>J21</f>
        <v/>
      </c>
      <c r="I22" s="1055"/>
      <c r="J22" s="1056"/>
      <c r="K22" s="472"/>
      <c r="L22" s="474" t="s">
        <v>78</v>
      </c>
      <c r="M22" s="471" t="s">
        <v>77</v>
      </c>
      <c r="O22" s="463"/>
      <c r="P22" s="468"/>
      <c r="Q22" s="498"/>
      <c r="R22" s="498"/>
      <c r="S22" s="498"/>
      <c r="T22" s="498"/>
      <c r="U22" s="498"/>
      <c r="V22" s="454" t="s">
        <v>76</v>
      </c>
      <c r="W22" s="455">
        <v>71</v>
      </c>
      <c r="X22" s="456"/>
      <c r="Y22" s="464" t="s">
        <v>75</v>
      </c>
      <c r="Z22" s="455"/>
      <c r="AA22" s="475">
        <v>7.5</v>
      </c>
      <c r="AB22" s="455"/>
      <c r="AD22" s="455">
        <v>1992</v>
      </c>
      <c r="AE22" s="455">
        <v>10</v>
      </c>
    </row>
    <row r="23" spans="1:31" ht="16.5" customHeight="1" x14ac:dyDescent="0.25">
      <c r="A23" s="499" t="s">
        <v>74</v>
      </c>
      <c r="B23" s="452"/>
      <c r="C23" s="452"/>
      <c r="D23" s="452"/>
      <c r="E23" s="452"/>
      <c r="F23" s="452"/>
      <c r="G23" s="452"/>
      <c r="H23" s="463"/>
      <c r="I23" s="679"/>
      <c r="J23" s="679"/>
      <c r="K23" s="473"/>
      <c r="O23" s="463"/>
      <c r="P23" s="468"/>
      <c r="Q23" s="498"/>
      <c r="R23" s="498"/>
      <c r="S23" s="498"/>
      <c r="T23" s="498"/>
      <c r="U23" s="498"/>
      <c r="V23" s="454" t="s">
        <v>73</v>
      </c>
      <c r="W23" s="455">
        <v>80</v>
      </c>
      <c r="X23" s="456"/>
      <c r="Y23" s="464" t="s">
        <v>72</v>
      </c>
      <c r="Z23" s="455"/>
      <c r="AA23" s="475">
        <v>6.5</v>
      </c>
      <c r="AB23" s="455"/>
      <c r="AD23" s="455">
        <v>1993</v>
      </c>
      <c r="AE23" s="455">
        <v>10</v>
      </c>
    </row>
    <row r="24" spans="1:31" ht="15.6" customHeight="1" x14ac:dyDescent="0.25">
      <c r="A24" s="500" t="s">
        <v>71</v>
      </c>
      <c r="B24" s="452"/>
      <c r="C24" s="452"/>
      <c r="D24" s="452"/>
      <c r="E24" s="452"/>
      <c r="F24" s="452"/>
      <c r="G24" s="452"/>
      <c r="H24" s="680"/>
      <c r="I24" s="680"/>
      <c r="J24" s="680"/>
      <c r="K24" s="501"/>
      <c r="M24" s="233"/>
      <c r="N24" s="502"/>
      <c r="O24" s="463"/>
      <c r="P24" s="468"/>
      <c r="Q24" s="498"/>
      <c r="R24" s="498"/>
      <c r="S24" s="498"/>
      <c r="T24" s="498"/>
      <c r="U24" s="498"/>
      <c r="V24" s="454" t="s">
        <v>70</v>
      </c>
      <c r="W24" s="455">
        <v>82</v>
      </c>
      <c r="X24" s="456"/>
      <c r="Y24" s="464" t="s">
        <v>69</v>
      </c>
      <c r="Z24" s="455"/>
      <c r="AA24" s="475">
        <v>9</v>
      </c>
      <c r="AB24" s="455"/>
      <c r="AD24" s="455">
        <v>1994</v>
      </c>
      <c r="AE24" s="455">
        <v>10</v>
      </c>
    </row>
    <row r="25" spans="1:31" ht="15.6" customHeight="1" x14ac:dyDescent="0.25">
      <c r="A25" s="500" t="s">
        <v>37</v>
      </c>
      <c r="B25" s="452"/>
      <c r="C25" s="452"/>
      <c r="D25" s="452"/>
      <c r="E25" s="452"/>
      <c r="F25" s="452"/>
      <c r="G25" s="452"/>
      <c r="H25" s="463"/>
      <c r="I25" s="680"/>
      <c r="J25" s="680"/>
      <c r="K25" s="681"/>
      <c r="M25" s="233"/>
      <c r="O25" s="463"/>
      <c r="P25" s="468"/>
      <c r="Q25" s="498"/>
      <c r="R25" s="498"/>
      <c r="S25" s="498"/>
      <c r="T25" s="498"/>
      <c r="U25" s="498"/>
      <c r="V25" s="454" t="s">
        <v>68</v>
      </c>
      <c r="W25" s="455">
        <v>100</v>
      </c>
      <c r="X25" s="456"/>
      <c r="Y25" s="464" t="s">
        <v>67</v>
      </c>
      <c r="Z25" s="455"/>
      <c r="AA25" s="475">
        <v>8.5</v>
      </c>
      <c r="AB25" s="455"/>
      <c r="AD25" s="455">
        <v>1995</v>
      </c>
      <c r="AE25" s="455">
        <v>10</v>
      </c>
    </row>
    <row r="26" spans="1:31" ht="15.6" customHeight="1" x14ac:dyDescent="0.25">
      <c r="A26" s="500" t="s">
        <v>36</v>
      </c>
      <c r="B26" s="452"/>
      <c r="C26" s="452"/>
      <c r="D26" s="452"/>
      <c r="E26" s="452"/>
      <c r="F26" s="452"/>
      <c r="G26" s="452"/>
      <c r="H26" s="463"/>
      <c r="I26" s="680"/>
      <c r="J26" s="680"/>
      <c r="K26" s="503"/>
      <c r="O26" s="463"/>
      <c r="P26" s="468"/>
      <c r="Q26" s="498"/>
      <c r="R26" s="498"/>
      <c r="S26" s="498"/>
      <c r="T26" s="498"/>
      <c r="U26" s="498"/>
      <c r="V26" s="454" t="s">
        <v>66</v>
      </c>
      <c r="W26" s="455">
        <v>98</v>
      </c>
      <c r="X26" s="456"/>
      <c r="Y26" s="464" t="s">
        <v>65</v>
      </c>
      <c r="Z26" s="455"/>
      <c r="AA26" s="475">
        <v>25</v>
      </c>
      <c r="AB26" s="455"/>
      <c r="AD26" s="455">
        <v>1996</v>
      </c>
      <c r="AE26" s="455">
        <v>10</v>
      </c>
    </row>
    <row r="27" spans="1:31" ht="15.6" customHeight="1" x14ac:dyDescent="0.2">
      <c r="A27" s="504" t="s">
        <v>35</v>
      </c>
      <c r="B27" s="452"/>
      <c r="C27" s="452"/>
      <c r="D27" s="452"/>
      <c r="E27" s="452"/>
      <c r="F27" s="452"/>
      <c r="G27" s="452"/>
      <c r="H27" s="680"/>
      <c r="I27" s="680"/>
      <c r="J27" s="680"/>
      <c r="K27" s="152"/>
      <c r="V27" s="454" t="s">
        <v>64</v>
      </c>
      <c r="W27" s="455">
        <v>100</v>
      </c>
      <c r="X27" s="456"/>
      <c r="Y27" s="498" t="s">
        <v>60</v>
      </c>
      <c r="AD27" s="455">
        <v>1997</v>
      </c>
      <c r="AE27" s="455">
        <v>10</v>
      </c>
    </row>
    <row r="28" spans="1:31" ht="15.6" customHeight="1" thickBot="1" x14ac:dyDescent="0.25">
      <c r="A28" s="452"/>
      <c r="B28" s="452"/>
      <c r="C28" s="452"/>
      <c r="D28" s="452"/>
      <c r="E28" s="452"/>
      <c r="F28" s="452"/>
      <c r="G28" s="452"/>
      <c r="H28" s="682"/>
      <c r="I28" s="682"/>
      <c r="J28" s="682"/>
      <c r="K28" s="152"/>
      <c r="V28" s="454" t="s">
        <v>63</v>
      </c>
      <c r="AD28" s="455">
        <v>1998</v>
      </c>
      <c r="AE28" s="455">
        <v>10</v>
      </c>
    </row>
    <row r="29" spans="1:31" thickBot="1" x14ac:dyDescent="0.3">
      <c r="A29" s="1057" t="s">
        <v>62</v>
      </c>
      <c r="B29" s="1058"/>
      <c r="C29" s="1058"/>
      <c r="D29" s="1058"/>
      <c r="E29" s="1058"/>
      <c r="F29" s="1058"/>
      <c r="G29" s="1058"/>
      <c r="H29" s="1058"/>
      <c r="I29" s="1058"/>
      <c r="J29" s="1059"/>
      <c r="K29" s="152"/>
      <c r="L29" s="468" t="s">
        <v>61</v>
      </c>
      <c r="V29" s="498" t="s">
        <v>60</v>
      </c>
      <c r="AD29" s="455">
        <v>1999</v>
      </c>
      <c r="AE29" s="455">
        <v>10</v>
      </c>
    </row>
    <row r="30" spans="1:31" ht="16.7" customHeight="1" x14ac:dyDescent="0.25">
      <c r="A30" s="1060" t="s">
        <v>59</v>
      </c>
      <c r="B30" s="1061"/>
      <c r="C30" s="1061"/>
      <c r="D30" s="1061"/>
      <c r="E30" s="1061"/>
      <c r="F30" s="1061"/>
      <c r="G30" s="1061"/>
      <c r="H30" s="1062" t="s">
        <v>705</v>
      </c>
      <c r="I30" s="1062"/>
      <c r="J30" s="1063"/>
      <c r="K30" s="152"/>
      <c r="L30" s="470" t="s">
        <v>58</v>
      </c>
      <c r="M30" s="471" t="s">
        <v>57</v>
      </c>
      <c r="AD30" s="455">
        <v>2000</v>
      </c>
      <c r="AE30" s="455">
        <v>12</v>
      </c>
    </row>
    <row r="31" spans="1:31" ht="16.5" customHeight="1" x14ac:dyDescent="0.25">
      <c r="A31" s="1064" t="s">
        <v>56</v>
      </c>
      <c r="B31" s="1065"/>
      <c r="C31" s="1065"/>
      <c r="D31" s="1065"/>
      <c r="E31" s="1065"/>
      <c r="F31" s="1065"/>
      <c r="G31" s="1065"/>
      <c r="H31" s="1049" t="s">
        <v>707</v>
      </c>
      <c r="I31" s="1049"/>
      <c r="J31" s="1050"/>
      <c r="K31" s="152"/>
      <c r="L31" s="470" t="s">
        <v>50</v>
      </c>
      <c r="M31" s="471" t="s">
        <v>55</v>
      </c>
      <c r="AD31" s="455">
        <v>2001</v>
      </c>
      <c r="AE31" s="455">
        <v>12</v>
      </c>
    </row>
    <row r="32" spans="1:31" ht="16.5" customHeight="1" x14ac:dyDescent="0.25">
      <c r="A32" s="1043" t="s">
        <v>54</v>
      </c>
      <c r="B32" s="1044"/>
      <c r="C32" s="1044"/>
      <c r="D32" s="1044"/>
      <c r="E32" s="1044"/>
      <c r="F32" s="1044"/>
      <c r="G32" s="1044"/>
      <c r="H32" s="1045"/>
      <c r="I32" s="1045"/>
      <c r="J32" s="1046"/>
      <c r="L32" s="474" t="s">
        <v>53</v>
      </c>
      <c r="M32" s="505" t="s">
        <v>52</v>
      </c>
      <c r="AB32" s="148"/>
      <c r="AD32" s="455">
        <v>2002</v>
      </c>
      <c r="AE32" s="455">
        <v>12</v>
      </c>
    </row>
    <row r="33" spans="1:31" s="657" customFormat="1" ht="16.5" hidden="1" customHeight="1" x14ac:dyDescent="0.2">
      <c r="A33" s="683" t="b">
        <f>IF(H30="DOE",TRUE,FALSE)</f>
        <v>0</v>
      </c>
      <c r="B33" s="684" t="b">
        <f>IF(H30="LIHEAP",TRUE,FALSE)</f>
        <v>0</v>
      </c>
      <c r="C33" s="684" t="b">
        <f>IF(H30="DOE &amp; LIHEAP",TRUE,FALSE)</f>
        <v>0</v>
      </c>
      <c r="D33" s="684" t="b">
        <f>IF(H31="Split System AC",TRUE,FALSE)</f>
        <v>0</v>
      </c>
      <c r="E33" s="684" t="b">
        <f>IF(H31="Heat Pump", TRUE,FALSE)</f>
        <v>0</v>
      </c>
      <c r="F33" s="684" t="b">
        <f>IF(H31="Evaporative Cooler",TRUE,FALSE)</f>
        <v>0</v>
      </c>
      <c r="G33" s="685" t="str">
        <f>IF(AND(D33=FALSE,E33=FALSE,F33=FALSE),"",IF(AND(D33=TRUE,H32&gt;1,H34&gt;1),H34,IF(AND(D33=TRUE,H34&lt;1,H32&gt;=1980),VLOOKUP(H32,AD3:AE54,2),IF(AND(E33=TRUE,H32&gt;1,H34&gt;1),H34,IF(AND(E33=TRUE,H34&lt;1,H32&gt;=1),VLOOKUP(H32,AD3:AE54,2),IF(AND(F33=TRUE,H34&gt;1,H32&gt;=1),25,IF(AND(F33=TRUE,H34&lt;1,H32&gt;=1),25,"")))))))</f>
        <v/>
      </c>
      <c r="H33" s="686"/>
      <c r="I33" s="686"/>
      <c r="J33" s="687"/>
      <c r="W33" s="660"/>
      <c r="X33" s="660"/>
      <c r="Y33" s="660"/>
      <c r="Z33" s="660"/>
      <c r="AA33" s="660"/>
      <c r="AC33" s="660"/>
    </row>
    <row r="34" spans="1:31" ht="16.5" customHeight="1" x14ac:dyDescent="0.25">
      <c r="A34" s="1047" t="s">
        <v>51</v>
      </c>
      <c r="B34" s="1048"/>
      <c r="C34" s="1048"/>
      <c r="D34" s="1048"/>
      <c r="E34" s="1048"/>
      <c r="F34" s="1048"/>
      <c r="G34" s="1048"/>
      <c r="H34" s="506"/>
      <c r="I34" s="507" t="str">
        <f>I35</f>
        <v/>
      </c>
      <c r="J34" s="508" t="str">
        <f>IF(OR(H31="Split System AC",H31="Heat Pump",H31="Evaporative Cooler"),"SEER","")</f>
        <v/>
      </c>
      <c r="L34" s="509" t="s">
        <v>50</v>
      </c>
      <c r="M34" s="468" t="s">
        <v>49</v>
      </c>
      <c r="AD34" s="455">
        <v>2003</v>
      </c>
      <c r="AE34" s="455">
        <v>12</v>
      </c>
    </row>
    <row r="35" spans="1:31" s="651" customFormat="1" ht="16.5" hidden="1" customHeight="1" x14ac:dyDescent="0.25">
      <c r="A35" s="688"/>
      <c r="B35" s="689"/>
      <c r="C35" s="689"/>
      <c r="D35" s="689"/>
      <c r="E35" s="689"/>
      <c r="F35" s="689"/>
      <c r="G35" s="690"/>
      <c r="H35" s="686"/>
      <c r="I35" s="691" t="str">
        <f>IF(AND(H31="Split System AC",H34&gt;8),H34,IF(AND(H31="Split System AC",H34&lt;8),VLOOKUP(H32,AD3:AE60,2,),IF(AND(H31="Heat Pump",H34&gt;8),H34,IF(AND(H31="Heat Pump",H34&lt;8),VLOOKUP(H32,AD3:AE60,2,),IF(AND(H31="Evaporative Cooler",H32&gt;1980),25,"")))))</f>
        <v/>
      </c>
      <c r="J35" s="687"/>
      <c r="W35" s="692"/>
      <c r="X35" s="692"/>
      <c r="Y35" s="692"/>
      <c r="Z35" s="692"/>
      <c r="AA35" s="692"/>
      <c r="AB35" s="692"/>
      <c r="AC35" s="692"/>
    </row>
    <row r="36" spans="1:31" ht="16.5" customHeight="1" x14ac:dyDescent="0.25">
      <c r="A36" s="1047" t="s">
        <v>48</v>
      </c>
      <c r="B36" s="1048"/>
      <c r="C36" s="1048"/>
      <c r="D36" s="1048"/>
      <c r="E36" s="1048"/>
      <c r="F36" s="1048"/>
      <c r="G36" s="1048"/>
      <c r="H36" s="1049" t="s">
        <v>294</v>
      </c>
      <c r="I36" s="1049"/>
      <c r="J36" s="1050"/>
      <c r="L36" s="509" t="s">
        <v>47</v>
      </c>
      <c r="M36" s="463" t="s">
        <v>46</v>
      </c>
      <c r="AD36" s="455">
        <v>2004</v>
      </c>
      <c r="AE36" s="455">
        <v>12</v>
      </c>
    </row>
    <row r="37" spans="1:31" s="651" customFormat="1" ht="16.5" hidden="1" customHeight="1" x14ac:dyDescent="0.25">
      <c r="A37" s="693" t="str">
        <f>IF(AND(A33=TRUE,H31="Split System AC",H36="Annual Professional Maintenance"),0.01,IF(AND(A33=TRUE,H31="Split System AC",H36="Seldom or Never Maintained"),"DOE Does Not Allow this Selection",IF(AND(A33=TRUE,H31="Heat Pump",H36="Annual Professional Maintenance"),0.01,IF(AND(A33=TRUE,H31="Heat Pump",H36="Seldom or Never Maintained"),"DOE Does Not Allow this Selection",IF(AND(A33=TRUE,H31="Evaporative Cooler",H36="Annual Professional Maintenance"),"Degradation Not Allowed",IF(AND(A33=TRUE,H31="Evaporative Cooler",H36="Seldom or Never Maintained"),"DOE Does Not Allow this Selection",""))))))</f>
        <v/>
      </c>
      <c r="B37" s="694" t="str">
        <f>IF(AND(B33=TRUE,H31="Split System AC",H36="Annual Professional Maintenance"),0.01,IF(AND(B33=TRUE,H31="Split System AC",H36="Seldom or Never Maintained"),0.03,IF(AND(B33=TRUE,H31="Heat Pump",H36="Annual Professional Maintenance"),0.01,IF(AND(B33=TRUE,H31="Heat Pump",H36="Seldom or Never Maintained"),0.03,IF(AND(B33=TRUE,H31="Evaporative Cooler",H36="Annual Professional Maintenance"),"Degradation Not Allowed",IF(AND(B33=TRUE,H31="Evaporative Cooler",H36="Seldom or Never Maintained"),"Degradation Not Allowed",""))))))</f>
        <v/>
      </c>
      <c r="C37" t="str">
        <f>IF(AND(C33=TRUE,H31="Split System AC",H36="Annual Professional Maintenance"),0.01,IF(AND(C33=TRUE,H31="Split System AC",H36="Seldom or Never Maintained"),"DOE Does Not Allow this Selection",IF(AND(C33=TRUE,H31="Heat Pump",H36="Annual Professional Maintenance"),0.01,IF(AND(C33=TRUE,H31="Heat Pump",H36="Seldom or Never Maintained")," DOE Does Not Allow this Selection ",IF(AND(C33=TRUE,H31="Evaporative Cooler",H36="Annual Professional Maintenance"),"Degradation Not Allowed",IF(AND(C33=TRUE,H31="Evaporative Cooler",H36="Seldom or Never Maintained"),"DOE Does Not Allow this Selection",""))))))</f>
        <v/>
      </c>
      <c r="D37" s="689"/>
      <c r="E37" s="689"/>
      <c r="F37" s="689"/>
      <c r="G37" s="689"/>
      <c r="H37" s="657" t="str">
        <f>IF(A33=TRUE,A37,IF(B33=TRUE,B37,IF(C33=TRUE,C37,"")))</f>
        <v/>
      </c>
      <c r="I37" s="658"/>
      <c r="J37" s="695"/>
      <c r="L37" s="696"/>
      <c r="M37" s="697"/>
      <c r="W37" s="692"/>
      <c r="X37" s="692"/>
      <c r="Y37" s="692"/>
      <c r="Z37" s="692"/>
      <c r="AA37" s="692"/>
      <c r="AB37" s="692"/>
      <c r="AC37" s="692"/>
      <c r="AD37" s="698"/>
      <c r="AE37" s="698"/>
    </row>
    <row r="38" spans="1:31" ht="16.5" customHeight="1" thickBot="1" x14ac:dyDescent="0.3">
      <c r="A38" s="1047" t="s">
        <v>45</v>
      </c>
      <c r="B38" s="1048"/>
      <c r="C38" s="1048"/>
      <c r="D38" s="1048"/>
      <c r="E38" s="1048"/>
      <c r="F38" s="1048"/>
      <c r="G38" s="1048"/>
      <c r="H38" s="1051" t="str">
        <f>H37</f>
        <v/>
      </c>
      <c r="I38" s="1052"/>
      <c r="J38" s="1053"/>
      <c r="L38" s="509" t="s">
        <v>44</v>
      </c>
      <c r="M38" s="463" t="s">
        <v>43</v>
      </c>
      <c r="AD38" s="455">
        <v>2005</v>
      </c>
      <c r="AE38" s="455">
        <v>12</v>
      </c>
    </row>
    <row r="39" spans="1:31" s="651" customFormat="1" ht="16.5" hidden="1" customHeight="1" thickBot="1" x14ac:dyDescent="0.3">
      <c r="A39" s="699">
        <f>J3-H32</f>
        <v>0</v>
      </c>
      <c r="B39" s="700" t="str">
        <f>IF(AND(A33=TRUE,H31="Split System AC",H36="Annual Professional Maintenance"),ROUND(I34*(1-0.01)^A39,1),IF(AND(A33=TRUE,H31="Split System AC",H36="Seldom or Never Maintained"),"DOE Does Not Allow Equipment Maintenance Selection",IF(AND(A33=TRUE,H31="Heat Pump",H36="Annual Professional Maintenance"),ROUND(I34*(1-0.01)^A39,1),IF(AND(A33=TRUE,H31="Heat Pump",H36="Seldom or Never Maintained"),"DOE Does Not Allow Equipment Maintenance Selection",IF(AND(A33=TRUE,H31="Evaporative Cooler",H36="Annual Professional Maintenance"),"Degradation Not Allowed",IF(AND(A33=TRUE,H31="Evaporative Cooler",H36="Seldom or Never Maintained"),"DOE Does Not Allow Equipment Maintenance Selection",""))))))</f>
        <v/>
      </c>
      <c r="C39" s="701" t="str">
        <f>IF(AND(B33=TRUE,H31="Split System AC",H36="Annual Professional Maintenance"),ROUND(I34*(1-0.01)^A39,1),IF(AND(B33=TRUE,H31="Split System AC",H36="Seldom or Never Maintained"),ROUND(I34*(1-0.02)^A39,1),IF(AND(B33=TRUE,H31="Heat Pump",H36="Annual Professional Maintenance"),ROUND(I34*(1-0.01)^A39,1),IF(AND(B33=TRUE,H31="Heat Pump",H36="Seldom or Never Maintained"),ROUND(I34*(1-0.02)^A39,1),IF(AND(B33=TRUE,H31="Evaporative Cooler",H36="Annual Professional Maintenance"),"Degradation Not Allowed",IF(AND(B33=TRUE,H31="Evaporative Cooler",H36="Seldom or Never Maintained"),"Degradation Not Allowed",""))))))</f>
        <v/>
      </c>
      <c r="D39" s="702" t="str">
        <f>IF(AND(C33=TRUE,H31="Split System AC",H36="Annual Professional Maintenance"),ROUND(I34*(1-C37)^A39,1),IF(AND(C33=TRUE,H31="Split System AC",H36="Seldom or Never Maintained"),"DOE Does Not Allow Equipment Maintenance Selection",IF(AND(C33=TRUE,H31="Heat Pump",H36="Annual Professional Maintenance"),ROUND(I34*(1-C37)^A39,1),IF(AND(C33=TRUE,H31="Heat Pump",H36="Seldom or Never Maintained"),"DOE Does Not Allow Equipment Maintenance Selection",IF(AND(C33=TRUE,H31="Evaporative Cooler",H36="Annual Professional Maintenance"),"Degradation Not Allowed",IF(AND(C33=TRUE,H31="Evaporative Cooler",H36="Seldom or Never Maintained"),"DOE Does Not Allow Equipment Maintenance Selection",""))))))</f>
        <v/>
      </c>
      <c r="E39" s="694"/>
      <c r="F39" s="657"/>
      <c r="G39" s="703" t="b">
        <f>IF(C4&gt;1,CONCATENATE(B39,C39,D39,""))</f>
        <v>0</v>
      </c>
      <c r="H39" s="686" t="str">
        <f>IF(OR(G39="DOE Does Not Allow Equipment Maintenance Selection",G39="Degradation Not Allowed"),""," SEER")</f>
        <v xml:space="preserve"> SEER</v>
      </c>
      <c r="I39" s="686"/>
      <c r="J39" s="687"/>
      <c r="W39" s="692"/>
      <c r="X39" s="692"/>
      <c r="Y39" s="692"/>
      <c r="Z39" s="692"/>
      <c r="AA39" s="692"/>
      <c r="AB39" s="692"/>
      <c r="AC39" s="692"/>
    </row>
    <row r="40" spans="1:31" ht="16.5" customHeight="1" thickBot="1" x14ac:dyDescent="0.3">
      <c r="A40" s="510" t="s">
        <v>42</v>
      </c>
      <c r="B40" s="511"/>
      <c r="C40" s="511"/>
      <c r="D40" s="511"/>
      <c r="E40" s="511"/>
      <c r="F40" s="511"/>
      <c r="G40" s="511"/>
      <c r="H40" s="1040" t="str">
        <f>IF(H32&gt;1980,CONCATENATE(G39,H39),"")</f>
        <v/>
      </c>
      <c r="I40" s="1041"/>
      <c r="J40" s="1042"/>
      <c r="L40" s="509" t="s">
        <v>41</v>
      </c>
      <c r="M40" s="463" t="s">
        <v>40</v>
      </c>
      <c r="AD40" s="455">
        <v>2006</v>
      </c>
      <c r="AE40" s="455">
        <v>12</v>
      </c>
    </row>
    <row r="41" spans="1:31" ht="16.5" customHeight="1" x14ac:dyDescent="0.25">
      <c r="A41" s="704" t="s">
        <v>39</v>
      </c>
      <c r="B41" s="452"/>
      <c r="C41" s="452"/>
      <c r="D41" s="452"/>
      <c r="E41" s="452"/>
      <c r="F41" s="452"/>
      <c r="G41" s="452"/>
      <c r="H41" s="705" t="s">
        <v>35</v>
      </c>
      <c r="I41" s="706"/>
      <c r="J41" s="707"/>
      <c r="L41" s="509"/>
      <c r="M41" s="468"/>
      <c r="AD41" s="455">
        <v>2007</v>
      </c>
      <c r="AE41" s="455">
        <v>12</v>
      </c>
    </row>
    <row r="42" spans="1:31" ht="16.5" customHeight="1" x14ac:dyDescent="0.25">
      <c r="A42" s="704" t="s">
        <v>38</v>
      </c>
      <c r="B42" s="452"/>
      <c r="C42" s="452"/>
      <c r="D42" s="452"/>
      <c r="E42" s="452"/>
      <c r="F42" s="452"/>
      <c r="G42" s="452"/>
      <c r="H42" s="705" t="s">
        <v>1050</v>
      </c>
      <c r="I42" s="708"/>
      <c r="J42" s="709"/>
      <c r="AD42" s="455">
        <v>2008</v>
      </c>
      <c r="AE42" s="455">
        <v>12</v>
      </c>
    </row>
    <row r="43" spans="1:31" ht="16.5" customHeight="1" x14ac:dyDescent="0.25">
      <c r="A43" s="704" t="s">
        <v>37</v>
      </c>
      <c r="B43" s="452"/>
      <c r="C43" s="452"/>
      <c r="D43" s="452"/>
      <c r="E43" s="452"/>
      <c r="F43" s="452"/>
      <c r="G43" s="452"/>
      <c r="H43" s="708"/>
      <c r="I43" s="708"/>
      <c r="J43" s="709"/>
      <c r="AD43" s="455">
        <v>2009</v>
      </c>
      <c r="AE43" s="455">
        <v>14</v>
      </c>
    </row>
    <row r="44" spans="1:31" ht="16.5" customHeight="1" x14ac:dyDescent="0.25">
      <c r="A44" s="704" t="s">
        <v>36</v>
      </c>
      <c r="B44" s="452"/>
      <c r="C44" s="452"/>
      <c r="D44" s="452"/>
      <c r="E44" s="452"/>
      <c r="F44" s="452"/>
      <c r="G44" s="452"/>
      <c r="H44" s="708"/>
      <c r="I44" s="708"/>
      <c r="J44" s="512" t="s">
        <v>1051</v>
      </c>
      <c r="AD44" s="455">
        <v>2010</v>
      </c>
      <c r="AE44" s="455">
        <v>14</v>
      </c>
    </row>
    <row r="45" spans="1:31" ht="16.5" customHeight="1" x14ac:dyDescent="0.25">
      <c r="B45" s="452"/>
      <c r="C45" s="452"/>
      <c r="D45" s="452"/>
      <c r="E45" s="452"/>
      <c r="F45" s="452"/>
      <c r="G45" s="452"/>
      <c r="H45" s="708"/>
      <c r="I45" s="708"/>
      <c r="AD45" s="455">
        <v>2011</v>
      </c>
      <c r="AE45" s="455">
        <v>14</v>
      </c>
    </row>
    <row r="46" spans="1:31" ht="16.5" customHeight="1" x14ac:dyDescent="0.2">
      <c r="B46" s="452"/>
      <c r="C46" s="452"/>
      <c r="D46" s="452"/>
      <c r="E46" s="452"/>
      <c r="F46" s="452"/>
      <c r="G46" s="452"/>
      <c r="H46" s="515"/>
      <c r="J46" s="512"/>
      <c r="AD46" s="455">
        <v>2012</v>
      </c>
      <c r="AE46" s="455">
        <v>14</v>
      </c>
    </row>
    <row r="47" spans="1:31" ht="16.5" customHeight="1" x14ac:dyDescent="0.2">
      <c r="A47" s="452"/>
      <c r="B47" s="452"/>
      <c r="C47" s="452"/>
      <c r="D47" s="452"/>
      <c r="E47" s="452"/>
      <c r="F47" s="452"/>
      <c r="G47" s="452"/>
      <c r="H47" s="710"/>
      <c r="I47" s="452"/>
      <c r="AD47" s="455">
        <v>2013</v>
      </c>
      <c r="AE47" s="455">
        <v>14</v>
      </c>
    </row>
    <row r="48" spans="1:31" ht="16.5" customHeight="1" x14ac:dyDescent="0.2">
      <c r="H48" s="710"/>
      <c r="AD48" s="455">
        <v>2014</v>
      </c>
      <c r="AE48" s="455">
        <v>14.5</v>
      </c>
    </row>
    <row r="49" spans="8:31" ht="16.5" customHeight="1" x14ac:dyDescent="0.25">
      <c r="H49" s="233"/>
      <c r="AD49" s="455">
        <v>2015</v>
      </c>
      <c r="AE49" s="455">
        <v>14.5</v>
      </c>
    </row>
    <row r="50" spans="8:31" ht="16.5" customHeight="1" x14ac:dyDescent="0.2">
      <c r="AD50" s="455">
        <v>2016</v>
      </c>
      <c r="AE50" s="455">
        <v>15</v>
      </c>
    </row>
    <row r="51" spans="8:31" ht="16.5" customHeight="1" x14ac:dyDescent="0.25">
      <c r="I51"/>
      <c r="J51" s="513"/>
      <c r="AD51" s="455">
        <v>2017</v>
      </c>
      <c r="AE51" s="455">
        <v>15</v>
      </c>
    </row>
    <row r="52" spans="8:31" ht="16.5" customHeight="1" x14ac:dyDescent="0.2">
      <c r="AD52" s="455">
        <v>2018</v>
      </c>
      <c r="AE52" s="455">
        <v>15</v>
      </c>
    </row>
    <row r="53" spans="8:31" ht="16.5" customHeight="1" x14ac:dyDescent="0.2">
      <c r="J53" s="514"/>
      <c r="AD53" s="455">
        <v>2019</v>
      </c>
      <c r="AE53" s="455">
        <v>15</v>
      </c>
    </row>
    <row r="54" spans="8:31" ht="16.5" customHeight="1" x14ac:dyDescent="0.2">
      <c r="AD54" s="455">
        <v>2020</v>
      </c>
      <c r="AE54" s="455">
        <v>15</v>
      </c>
    </row>
    <row r="55" spans="8:31" ht="16.5" customHeight="1" x14ac:dyDescent="0.2">
      <c r="AD55" s="455">
        <v>2021</v>
      </c>
      <c r="AE55" s="455">
        <v>15</v>
      </c>
    </row>
    <row r="56" spans="8:31" ht="16.5" customHeight="1" x14ac:dyDescent="0.2">
      <c r="AD56" s="455">
        <v>2022</v>
      </c>
      <c r="AE56" s="455">
        <v>15</v>
      </c>
    </row>
    <row r="57" spans="8:31" ht="16.5" customHeight="1" x14ac:dyDescent="0.2">
      <c r="AD57" s="455">
        <v>2023</v>
      </c>
      <c r="AE57" s="455">
        <v>15.2</v>
      </c>
    </row>
    <row r="58" spans="8:31" ht="16.5" customHeight="1" x14ac:dyDescent="0.2">
      <c r="AD58" s="455">
        <v>2024</v>
      </c>
      <c r="AE58" s="455">
        <v>15.2</v>
      </c>
    </row>
    <row r="59" spans="8:31" ht="16.5" customHeight="1" x14ac:dyDescent="0.2">
      <c r="AD59" s="455">
        <v>2025</v>
      </c>
      <c r="AE59" s="455">
        <v>15.2</v>
      </c>
    </row>
    <row r="60" spans="8:31" ht="16.5" customHeight="1" x14ac:dyDescent="0.2">
      <c r="AD60" s="711">
        <v>2026</v>
      </c>
      <c r="AE60" s="711">
        <v>15.2</v>
      </c>
    </row>
  </sheetData>
  <sheetProtection algorithmName="SHA-512" hashValue="p8ypchrw3Ug0hNivU7RBEP/qEmgaXaJ80NECYEkzFKGtru9aQ9kgpa83LTnskswxrKjmp2FY348xXzoOcjqrxQ==" saltValue="EFGHhwd9K3rYXfV8X16s6g==" spinCount="100000" sheet="1" selectLockedCells="1"/>
  <mergeCells count="42">
    <mergeCell ref="A8:G8"/>
    <mergeCell ref="H8:J8"/>
    <mergeCell ref="A1:J1"/>
    <mergeCell ref="A2:J2"/>
    <mergeCell ref="A3:B3"/>
    <mergeCell ref="C3:G3"/>
    <mergeCell ref="H3:I3"/>
    <mergeCell ref="A4:B4"/>
    <mergeCell ref="C4:G4"/>
    <mergeCell ref="H4:J4"/>
    <mergeCell ref="A5:J5"/>
    <mergeCell ref="A6:G6"/>
    <mergeCell ref="H6:J6"/>
    <mergeCell ref="A7:G7"/>
    <mergeCell ref="H7:J7"/>
    <mergeCell ref="A20:G20"/>
    <mergeCell ref="H20:J20"/>
    <mergeCell ref="A9:G9"/>
    <mergeCell ref="H9:J9"/>
    <mergeCell ref="A12:G12"/>
    <mergeCell ref="I12:J12"/>
    <mergeCell ref="A14:G14"/>
    <mergeCell ref="H14:J14"/>
    <mergeCell ref="H15:J15"/>
    <mergeCell ref="A16:G16"/>
    <mergeCell ref="A18:G18"/>
    <mergeCell ref="H18:J18"/>
    <mergeCell ref="H19:J19"/>
    <mergeCell ref="H22:J22"/>
    <mergeCell ref="A29:J29"/>
    <mergeCell ref="A30:G30"/>
    <mergeCell ref="H30:J30"/>
    <mergeCell ref="A31:G31"/>
    <mergeCell ref="H31:J31"/>
    <mergeCell ref="H40:J40"/>
    <mergeCell ref="A32:G32"/>
    <mergeCell ref="H32:J32"/>
    <mergeCell ref="A34:G34"/>
    <mergeCell ref="A36:G36"/>
    <mergeCell ref="H36:J36"/>
    <mergeCell ref="A38:G38"/>
    <mergeCell ref="H38:J38"/>
  </mergeCells>
  <dataValidations count="21">
    <dataValidation type="list" allowBlank="1" showInputMessage="1" showErrorMessage="1" promptTitle="Furnace Location" prompt="Select location of existing furnace" sqref="H6:J6" xr:uid="{00000000-0002-0000-0700-000000000000}">
      <formula1>"Select Furnace Location, Conditioned Space, Unconditioned Space"</formula1>
    </dataValidation>
    <dataValidation type="whole" allowBlank="1" showInputMessage="1" showErrorMessage="1" promptTitle="Current Calendar Year" prompt="Enter the current calendar year as of the date of the assessment." sqref="J3" xr:uid="{00000000-0002-0000-0700-000001000000}">
      <formula1>0</formula1>
      <formula2>2099</formula2>
    </dataValidation>
    <dataValidation type="list" allowBlank="1" showInputMessage="1" showErrorMessage="1" promptTitle="Furnace Type" prompt="Select furnace type" sqref="H8:J8" xr:uid="{00000000-0002-0000-0700-000002000000}">
      <formula1>"Select Furnace Type, Gas Furnace, Electric Resistance Furnace, Heat Pump"</formula1>
    </dataValidation>
    <dataValidation allowBlank="1" showInputMessage="1" showErrorMessage="1" promptTitle="Electric Resistance Heat" prompt="Base efficiency for electric resistance heating is considered 100% unless determined otherwise with documented detail test results." sqref="H14:I14" xr:uid="{00000000-0002-0000-0700-000003000000}"/>
    <dataValidation allowBlank="1" showInputMessage="1" showErrorMessage="1" promptTitle="Gas Unit" prompt="Enter the AFUE/efficiency as found on the combustion analyzer test results during the assessment." sqref="H12" xr:uid="{00000000-0002-0000-0700-000004000000}"/>
    <dataValidation type="whole" allowBlank="1" showInputMessage="1" showErrorMessage="1" promptTitle="Manufactured Year" prompt="Enter the manufactured year as found on the plate of the existing unit. If the year cannot be determined, the age of this unit must be determined in another way; if age cannot be determined, this calculation is not applicable." sqref="H9:I9" xr:uid="{00000000-0002-0000-0700-000005000000}">
      <formula1>0</formula1>
      <formula2>2099</formula2>
    </dataValidation>
    <dataValidation type="list" allowBlank="1" showInputMessage="1" showErrorMessage="1" promptTitle="Equipment Maintenance" prompt="Through discussion with the client, select the appropriate maintenance done on the piece of equipment being evaluated." sqref="H18:I18" xr:uid="{00000000-0002-0000-0700-000006000000}">
      <formula1>"Select Appropriate Maintenance Level, Annual Professional Maintenance, Seldom or Never Maintained"</formula1>
    </dataValidation>
    <dataValidation type="list" allowBlank="1" showInputMessage="1" showErrorMessage="1" promptTitle="Cooling Equipment" prompt="Select central cooling equipment type" sqref="H31:J31" xr:uid="{00000000-0002-0000-0700-000007000000}">
      <formula1>"Select Cooling Equipment, Split System AC, Heat Pump, Evaporative Cooler"</formula1>
    </dataValidation>
    <dataValidation type="whole" allowBlank="1" showInputMessage="1" showErrorMessage="1" promptTitle="Manufactured Year" prompt="Enter the manufactured year as found on the plate of the existing unit. The manufactured year is either identified individually, or in the serial number (typically within first 4 digits). If age cannot be determined, this calculation is not applicable.._x000a_" sqref="H32:I32" xr:uid="{00000000-0002-0000-0700-000008000000}">
      <formula1>0</formula1>
      <formula2>2099</formula2>
    </dataValidation>
    <dataValidation allowBlank="1" showInputMessage="1" showErrorMessage="1" promptTitle="Degraded SEER/EER" prompt="This will auto-calculate the degraded SEER/EER of the existing unit. " sqref="H40:I40" xr:uid="{00000000-0002-0000-0700-000009000000}"/>
    <dataValidation allowBlank="1" showInputMessage="1" showErrorMessage="1" promptTitle="Existing SEER/EER" prompt="Enter the SEER or EER as found on the plate of the existing unit. If SEER/EER cannot be found on unit, refer to Table 3 to the right for approximate SEER/EER for unit._x000a_" sqref="I34" xr:uid="{00000000-0002-0000-0700-00000A000000}"/>
    <dataValidation type="list" allowBlank="1" showInputMessage="1" showErrorMessage="1" promptTitle="Utilized Funding" prompt="Select funding source to be used on the job, not just to replace the heating system" sqref="H30:J30 H7:J7" xr:uid="{00000000-0002-0000-0700-00000B000000}">
      <formula1>"Select Funding Source, DOE, LIHEAP, DOE &amp; LIHEAP"</formula1>
    </dataValidation>
    <dataValidation allowBlank="1" showInputMessage="1" showErrorMessage="1" promptTitle="Heat Pump" prompt="Base efficiency for a heat pump is considered 100% unless determined otherwise with documented detail test results." sqref="I16:I17" xr:uid="{00000000-0002-0000-0700-00000C000000}"/>
    <dataValidation type="list" allowBlank="1" showInputMessage="1" showErrorMessage="1" promptTitle="Equipment Maintenance" prompt="Through discussion with the client, select the appropriate maintenance done on the piece of equipment being evaluated." sqref="H36:J36" xr:uid="{00000000-0002-0000-0700-00000D000000}">
      <formula1>"Select Equipment Maintenance Factor, Annual Professional Maintenance, Seldom or Never Maintained"</formula1>
    </dataValidation>
    <dataValidation allowBlank="1" showInputMessage="1" showErrorMessage="1" prompt="% decrease using amps" sqref="IV65478" xr:uid="{00000000-0002-0000-0700-00000E000000}"/>
    <dataValidation allowBlank="1" showInputMessage="1" showErrorMessage="1" promptTitle="Replacement EER" prompt="Enter the EER found on the (Yellow) Energy Guide of the new replacement unit." sqref="IW65464" xr:uid="{00000000-0002-0000-0700-00000F000000}"/>
    <dataValidation allowBlank="1" showInputMessage="1" showErrorMessage="1" prompt="% EER increase using plate" sqref="IV65475" xr:uid="{00000000-0002-0000-0700-000010000000}"/>
    <dataValidation allowBlank="1" showInputMessage="1" showErrorMessage="1" promptTitle="Existing Volts" prompt="Enter the amount of volts based on the outlet.  110 volts are used by regular outlets.  220 volts are used by larger ACs." sqref="IT65470 H65471:I65471" xr:uid="{00000000-0002-0000-0700-000011000000}"/>
    <dataValidation allowBlank="1" showInputMessage="1" showErrorMessage="1" promptTitle="Existing Amps" prompt="Enter the amps found on the plate.  If the amps cannot be found enter the amps reading using a comsuption meter or amp meter." sqref="IT65468 H65469:I65469" xr:uid="{00000000-0002-0000-0700-000012000000}"/>
    <dataValidation allowBlank="1" showInputMessage="1" showErrorMessage="1" promptTitle="Existing BTUs" prompt="Enter the BTUs if it can be found on the unit.  If it cannot be found the assessor must estimate and take a photo of the unit.  Window units range from 5,000 to 24,000." sqref="IT65466 H65467:I65467" xr:uid="{00000000-0002-0000-0700-000013000000}"/>
    <dataValidation allowBlank="1" showInputMessage="1" showErrorMessage="1" promptTitle="Existing EER" prompt="Enter the EER as found on the plate of the existing unit.  If the EER cannot be found skip this entry and meter the unit._x000a_" sqref="IT65464 H65465:I65465" xr:uid="{00000000-0002-0000-0700-000014000000}"/>
  </dataValidations>
  <hyperlinks>
    <hyperlink ref="H41" r:id="rId1" xr:uid="{00000000-0004-0000-0700-000000000000}"/>
    <hyperlink ref="A27" r:id="rId2" xr:uid="{00000000-0004-0000-0700-000001000000}"/>
    <hyperlink ref="A32" r:id="rId3" display="Building Intelligence Center" xr:uid="{00000000-0004-0000-0700-000002000000}"/>
    <hyperlink ref="H42" r:id="rId4" xr:uid="{00000000-0004-0000-0700-000003000000}"/>
  </hyperlinks>
  <pageMargins left="0.7" right="0.7" top="0.25" bottom="0.25" header="0.3" footer="0.3"/>
  <pageSetup orientation="landscap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83"/>
  <sheetViews>
    <sheetView showGridLines="0" topLeftCell="G1" zoomScaleNormal="100" workbookViewId="0">
      <selection activeCell="L14" sqref="L14"/>
    </sheetView>
  </sheetViews>
  <sheetFormatPr defaultRowHeight="16.5" customHeight="1" x14ac:dyDescent="0.2"/>
  <cols>
    <col min="1" max="1" width="42.7109375" style="2" customWidth="1"/>
    <col min="2" max="2" width="31" style="2" customWidth="1"/>
    <col min="3" max="3" width="9" style="2" customWidth="1"/>
    <col min="4" max="4" width="19.7109375" style="2" customWidth="1"/>
    <col min="5" max="5" width="4.7109375" style="2" customWidth="1"/>
    <col min="6" max="6" width="9.140625" style="2"/>
    <col min="7" max="7" width="37.5703125" style="2" customWidth="1"/>
    <col min="8" max="8" width="23.140625" style="2" customWidth="1"/>
    <col min="9" max="9" width="9.140625" style="2"/>
    <col min="10" max="10" width="18.140625" style="2" customWidth="1"/>
    <col min="11" max="11" width="9.140625" style="2"/>
    <col min="12" max="12" width="25.5703125" style="2" customWidth="1"/>
    <col min="13" max="13" width="24.5703125" style="2" customWidth="1"/>
    <col min="14" max="249" width="9.140625" style="2"/>
    <col min="250" max="250" width="32.85546875" style="2" customWidth="1"/>
    <col min="251" max="251" width="12.85546875" style="2" customWidth="1"/>
    <col min="252" max="252" width="9.28515625" style="2" bestFit="1" customWidth="1"/>
    <col min="253" max="253" width="12.85546875" style="2" customWidth="1"/>
    <col min="254" max="254" width="17.28515625" style="2" customWidth="1"/>
    <col min="255" max="255" width="2.140625" style="2" customWidth="1"/>
    <col min="256" max="256" width="9.140625" style="2"/>
    <col min="257" max="257" width="42.7109375" style="2" customWidth="1"/>
    <col min="258" max="258" width="19.7109375" style="2" customWidth="1"/>
    <col min="259" max="259" width="5.7109375" style="2" customWidth="1"/>
    <col min="260" max="260" width="19.7109375" style="2" customWidth="1"/>
    <col min="261" max="261" width="4.7109375" style="2" customWidth="1"/>
    <col min="262" max="505" width="9.140625" style="2"/>
    <col min="506" max="506" width="32.85546875" style="2" customWidth="1"/>
    <col min="507" max="507" width="12.85546875" style="2" customWidth="1"/>
    <col min="508" max="508" width="9.28515625" style="2" bestFit="1" customWidth="1"/>
    <col min="509" max="509" width="12.85546875" style="2" customWidth="1"/>
    <col min="510" max="510" width="17.28515625" style="2" customWidth="1"/>
    <col min="511" max="511" width="2.140625" style="2" customWidth="1"/>
    <col min="512" max="512" width="9.140625" style="2"/>
    <col min="513" max="513" width="42.7109375" style="2" customWidth="1"/>
    <col min="514" max="514" width="19.7109375" style="2" customWidth="1"/>
    <col min="515" max="515" width="5.7109375" style="2" customWidth="1"/>
    <col min="516" max="516" width="19.7109375" style="2" customWidth="1"/>
    <col min="517" max="517" width="4.7109375" style="2" customWidth="1"/>
    <col min="518" max="761" width="9.140625" style="2"/>
    <col min="762" max="762" width="32.85546875" style="2" customWidth="1"/>
    <col min="763" max="763" width="12.85546875" style="2" customWidth="1"/>
    <col min="764" max="764" width="9.28515625" style="2" bestFit="1" customWidth="1"/>
    <col min="765" max="765" width="12.85546875" style="2" customWidth="1"/>
    <col min="766" max="766" width="17.28515625" style="2" customWidth="1"/>
    <col min="767" max="767" width="2.140625" style="2" customWidth="1"/>
    <col min="768" max="768" width="9.140625" style="2"/>
    <col min="769" max="769" width="42.7109375" style="2" customWidth="1"/>
    <col min="770" max="770" width="19.7109375" style="2" customWidth="1"/>
    <col min="771" max="771" width="5.7109375" style="2" customWidth="1"/>
    <col min="772" max="772" width="19.7109375" style="2" customWidth="1"/>
    <col min="773" max="773" width="4.7109375" style="2" customWidth="1"/>
    <col min="774" max="1017" width="9.140625" style="2"/>
    <col min="1018" max="1018" width="32.85546875" style="2" customWidth="1"/>
    <col min="1019" max="1019" width="12.85546875" style="2" customWidth="1"/>
    <col min="1020" max="1020" width="9.28515625" style="2" bestFit="1" customWidth="1"/>
    <col min="1021" max="1021" width="12.85546875" style="2" customWidth="1"/>
    <col min="1022" max="1022" width="17.28515625" style="2" customWidth="1"/>
    <col min="1023" max="1023" width="2.140625" style="2" customWidth="1"/>
    <col min="1024" max="1024" width="9.140625" style="2"/>
    <col min="1025" max="1025" width="42.7109375" style="2" customWidth="1"/>
    <col min="1026" max="1026" width="19.7109375" style="2" customWidth="1"/>
    <col min="1027" max="1027" width="5.7109375" style="2" customWidth="1"/>
    <col min="1028" max="1028" width="19.7109375" style="2" customWidth="1"/>
    <col min="1029" max="1029" width="4.7109375" style="2" customWidth="1"/>
    <col min="1030" max="1273" width="9.140625" style="2"/>
    <col min="1274" max="1274" width="32.85546875" style="2" customWidth="1"/>
    <col min="1275" max="1275" width="12.85546875" style="2" customWidth="1"/>
    <col min="1276" max="1276" width="9.28515625" style="2" bestFit="1" customWidth="1"/>
    <col min="1277" max="1277" width="12.85546875" style="2" customWidth="1"/>
    <col min="1278" max="1278" width="17.28515625" style="2" customWidth="1"/>
    <col min="1279" max="1279" width="2.140625" style="2" customWidth="1"/>
    <col min="1280" max="1280" width="9.140625" style="2"/>
    <col min="1281" max="1281" width="42.7109375" style="2" customWidth="1"/>
    <col min="1282" max="1282" width="19.7109375" style="2" customWidth="1"/>
    <col min="1283" max="1283" width="5.7109375" style="2" customWidth="1"/>
    <col min="1284" max="1284" width="19.7109375" style="2" customWidth="1"/>
    <col min="1285" max="1285" width="4.7109375" style="2" customWidth="1"/>
    <col min="1286" max="1529" width="9.140625" style="2"/>
    <col min="1530" max="1530" width="32.85546875" style="2" customWidth="1"/>
    <col min="1531" max="1531" width="12.85546875" style="2" customWidth="1"/>
    <col min="1532" max="1532" width="9.28515625" style="2" bestFit="1" customWidth="1"/>
    <col min="1533" max="1533" width="12.85546875" style="2" customWidth="1"/>
    <col min="1534" max="1534" width="17.28515625" style="2" customWidth="1"/>
    <col min="1535" max="1535" width="2.140625" style="2" customWidth="1"/>
    <col min="1536" max="1536" width="9.140625" style="2"/>
    <col min="1537" max="1537" width="42.7109375" style="2" customWidth="1"/>
    <col min="1538" max="1538" width="19.7109375" style="2" customWidth="1"/>
    <col min="1539" max="1539" width="5.7109375" style="2" customWidth="1"/>
    <col min="1540" max="1540" width="19.7109375" style="2" customWidth="1"/>
    <col min="1541" max="1541" width="4.7109375" style="2" customWidth="1"/>
    <col min="1542" max="1785" width="9.140625" style="2"/>
    <col min="1786" max="1786" width="32.85546875" style="2" customWidth="1"/>
    <col min="1787" max="1787" width="12.85546875" style="2" customWidth="1"/>
    <col min="1788" max="1788" width="9.28515625" style="2" bestFit="1" customWidth="1"/>
    <col min="1789" max="1789" width="12.85546875" style="2" customWidth="1"/>
    <col min="1790" max="1790" width="17.28515625" style="2" customWidth="1"/>
    <col min="1791" max="1791" width="2.140625" style="2" customWidth="1"/>
    <col min="1792" max="1792" width="9.140625" style="2"/>
    <col min="1793" max="1793" width="42.7109375" style="2" customWidth="1"/>
    <col min="1794" max="1794" width="19.7109375" style="2" customWidth="1"/>
    <col min="1795" max="1795" width="5.7109375" style="2" customWidth="1"/>
    <col min="1796" max="1796" width="19.7109375" style="2" customWidth="1"/>
    <col min="1797" max="1797" width="4.7109375" style="2" customWidth="1"/>
    <col min="1798" max="2041" width="9.140625" style="2"/>
    <col min="2042" max="2042" width="32.85546875" style="2" customWidth="1"/>
    <col min="2043" max="2043" width="12.85546875" style="2" customWidth="1"/>
    <col min="2044" max="2044" width="9.28515625" style="2" bestFit="1" customWidth="1"/>
    <col min="2045" max="2045" width="12.85546875" style="2" customWidth="1"/>
    <col min="2046" max="2046" width="17.28515625" style="2" customWidth="1"/>
    <col min="2047" max="2047" width="2.140625" style="2" customWidth="1"/>
    <col min="2048" max="2048" width="9.140625" style="2"/>
    <col min="2049" max="2049" width="42.7109375" style="2" customWidth="1"/>
    <col min="2050" max="2050" width="19.7109375" style="2" customWidth="1"/>
    <col min="2051" max="2051" width="5.7109375" style="2" customWidth="1"/>
    <col min="2052" max="2052" width="19.7109375" style="2" customWidth="1"/>
    <col min="2053" max="2053" width="4.7109375" style="2" customWidth="1"/>
    <col min="2054" max="2297" width="9.140625" style="2"/>
    <col min="2298" max="2298" width="32.85546875" style="2" customWidth="1"/>
    <col min="2299" max="2299" width="12.85546875" style="2" customWidth="1"/>
    <col min="2300" max="2300" width="9.28515625" style="2" bestFit="1" customWidth="1"/>
    <col min="2301" max="2301" width="12.85546875" style="2" customWidth="1"/>
    <col min="2302" max="2302" width="17.28515625" style="2" customWidth="1"/>
    <col min="2303" max="2303" width="2.140625" style="2" customWidth="1"/>
    <col min="2304" max="2304" width="9.140625" style="2"/>
    <col min="2305" max="2305" width="42.7109375" style="2" customWidth="1"/>
    <col min="2306" max="2306" width="19.7109375" style="2" customWidth="1"/>
    <col min="2307" max="2307" width="5.7109375" style="2" customWidth="1"/>
    <col min="2308" max="2308" width="19.7109375" style="2" customWidth="1"/>
    <col min="2309" max="2309" width="4.7109375" style="2" customWidth="1"/>
    <col min="2310" max="2553" width="9.140625" style="2"/>
    <col min="2554" max="2554" width="32.85546875" style="2" customWidth="1"/>
    <col min="2555" max="2555" width="12.85546875" style="2" customWidth="1"/>
    <col min="2556" max="2556" width="9.28515625" style="2" bestFit="1" customWidth="1"/>
    <col min="2557" max="2557" width="12.85546875" style="2" customWidth="1"/>
    <col min="2558" max="2558" width="17.28515625" style="2" customWidth="1"/>
    <col min="2559" max="2559" width="2.140625" style="2" customWidth="1"/>
    <col min="2560" max="2560" width="9.140625" style="2"/>
    <col min="2561" max="2561" width="42.7109375" style="2" customWidth="1"/>
    <col min="2562" max="2562" width="19.7109375" style="2" customWidth="1"/>
    <col min="2563" max="2563" width="5.7109375" style="2" customWidth="1"/>
    <col min="2564" max="2564" width="19.7109375" style="2" customWidth="1"/>
    <col min="2565" max="2565" width="4.7109375" style="2" customWidth="1"/>
    <col min="2566" max="2809" width="9.140625" style="2"/>
    <col min="2810" max="2810" width="32.85546875" style="2" customWidth="1"/>
    <col min="2811" max="2811" width="12.85546875" style="2" customWidth="1"/>
    <col min="2812" max="2812" width="9.28515625" style="2" bestFit="1" customWidth="1"/>
    <col min="2813" max="2813" width="12.85546875" style="2" customWidth="1"/>
    <col min="2814" max="2814" width="17.28515625" style="2" customWidth="1"/>
    <col min="2815" max="2815" width="2.140625" style="2" customWidth="1"/>
    <col min="2816" max="2816" width="9.140625" style="2"/>
    <col min="2817" max="2817" width="42.7109375" style="2" customWidth="1"/>
    <col min="2818" max="2818" width="19.7109375" style="2" customWidth="1"/>
    <col min="2819" max="2819" width="5.7109375" style="2" customWidth="1"/>
    <col min="2820" max="2820" width="19.7109375" style="2" customWidth="1"/>
    <col min="2821" max="2821" width="4.7109375" style="2" customWidth="1"/>
    <col min="2822" max="3065" width="9.140625" style="2"/>
    <col min="3066" max="3066" width="32.85546875" style="2" customWidth="1"/>
    <col min="3067" max="3067" width="12.85546875" style="2" customWidth="1"/>
    <col min="3068" max="3068" width="9.28515625" style="2" bestFit="1" customWidth="1"/>
    <col min="3069" max="3069" width="12.85546875" style="2" customWidth="1"/>
    <col min="3070" max="3070" width="17.28515625" style="2" customWidth="1"/>
    <col min="3071" max="3071" width="2.140625" style="2" customWidth="1"/>
    <col min="3072" max="3072" width="9.140625" style="2"/>
    <col min="3073" max="3073" width="42.7109375" style="2" customWidth="1"/>
    <col min="3074" max="3074" width="19.7109375" style="2" customWidth="1"/>
    <col min="3075" max="3075" width="5.7109375" style="2" customWidth="1"/>
    <col min="3076" max="3076" width="19.7109375" style="2" customWidth="1"/>
    <col min="3077" max="3077" width="4.7109375" style="2" customWidth="1"/>
    <col min="3078" max="3321" width="9.140625" style="2"/>
    <col min="3322" max="3322" width="32.85546875" style="2" customWidth="1"/>
    <col min="3323" max="3323" width="12.85546875" style="2" customWidth="1"/>
    <col min="3324" max="3324" width="9.28515625" style="2" bestFit="1" customWidth="1"/>
    <col min="3325" max="3325" width="12.85546875" style="2" customWidth="1"/>
    <col min="3326" max="3326" width="17.28515625" style="2" customWidth="1"/>
    <col min="3327" max="3327" width="2.140625" style="2" customWidth="1"/>
    <col min="3328" max="3328" width="9.140625" style="2"/>
    <col min="3329" max="3329" width="42.7109375" style="2" customWidth="1"/>
    <col min="3330" max="3330" width="19.7109375" style="2" customWidth="1"/>
    <col min="3331" max="3331" width="5.7109375" style="2" customWidth="1"/>
    <col min="3332" max="3332" width="19.7109375" style="2" customWidth="1"/>
    <col min="3333" max="3333" width="4.7109375" style="2" customWidth="1"/>
    <col min="3334" max="3577" width="9.140625" style="2"/>
    <col min="3578" max="3578" width="32.85546875" style="2" customWidth="1"/>
    <col min="3579" max="3579" width="12.85546875" style="2" customWidth="1"/>
    <col min="3580" max="3580" width="9.28515625" style="2" bestFit="1" customWidth="1"/>
    <col min="3581" max="3581" width="12.85546875" style="2" customWidth="1"/>
    <col min="3582" max="3582" width="17.28515625" style="2" customWidth="1"/>
    <col min="3583" max="3583" width="2.140625" style="2" customWidth="1"/>
    <col min="3584" max="3584" width="9.140625" style="2"/>
    <col min="3585" max="3585" width="42.7109375" style="2" customWidth="1"/>
    <col min="3586" max="3586" width="19.7109375" style="2" customWidth="1"/>
    <col min="3587" max="3587" width="5.7109375" style="2" customWidth="1"/>
    <col min="3588" max="3588" width="19.7109375" style="2" customWidth="1"/>
    <col min="3589" max="3589" width="4.7109375" style="2" customWidth="1"/>
    <col min="3590" max="3833" width="9.140625" style="2"/>
    <col min="3834" max="3834" width="32.85546875" style="2" customWidth="1"/>
    <col min="3835" max="3835" width="12.85546875" style="2" customWidth="1"/>
    <col min="3836" max="3836" width="9.28515625" style="2" bestFit="1" customWidth="1"/>
    <col min="3837" max="3837" width="12.85546875" style="2" customWidth="1"/>
    <col min="3838" max="3838" width="17.28515625" style="2" customWidth="1"/>
    <col min="3839" max="3839" width="2.140625" style="2" customWidth="1"/>
    <col min="3840" max="3840" width="9.140625" style="2"/>
    <col min="3841" max="3841" width="42.7109375" style="2" customWidth="1"/>
    <col min="3842" max="3842" width="19.7109375" style="2" customWidth="1"/>
    <col min="3843" max="3843" width="5.7109375" style="2" customWidth="1"/>
    <col min="3844" max="3844" width="19.7109375" style="2" customWidth="1"/>
    <col min="3845" max="3845" width="4.7109375" style="2" customWidth="1"/>
    <col min="3846" max="4089" width="9.140625" style="2"/>
    <col min="4090" max="4090" width="32.85546875" style="2" customWidth="1"/>
    <col min="4091" max="4091" width="12.85546875" style="2" customWidth="1"/>
    <col min="4092" max="4092" width="9.28515625" style="2" bestFit="1" customWidth="1"/>
    <col min="4093" max="4093" width="12.85546875" style="2" customWidth="1"/>
    <col min="4094" max="4094" width="17.28515625" style="2" customWidth="1"/>
    <col min="4095" max="4095" width="2.140625" style="2" customWidth="1"/>
    <col min="4096" max="4096" width="9.140625" style="2"/>
    <col min="4097" max="4097" width="42.7109375" style="2" customWidth="1"/>
    <col min="4098" max="4098" width="19.7109375" style="2" customWidth="1"/>
    <col min="4099" max="4099" width="5.7109375" style="2" customWidth="1"/>
    <col min="4100" max="4100" width="19.7109375" style="2" customWidth="1"/>
    <col min="4101" max="4101" width="4.7109375" style="2" customWidth="1"/>
    <col min="4102" max="4345" width="9.140625" style="2"/>
    <col min="4346" max="4346" width="32.85546875" style="2" customWidth="1"/>
    <col min="4347" max="4347" width="12.85546875" style="2" customWidth="1"/>
    <col min="4348" max="4348" width="9.28515625" style="2" bestFit="1" customWidth="1"/>
    <col min="4349" max="4349" width="12.85546875" style="2" customWidth="1"/>
    <col min="4350" max="4350" width="17.28515625" style="2" customWidth="1"/>
    <col min="4351" max="4351" width="2.140625" style="2" customWidth="1"/>
    <col min="4352" max="4352" width="9.140625" style="2"/>
    <col min="4353" max="4353" width="42.7109375" style="2" customWidth="1"/>
    <col min="4354" max="4354" width="19.7109375" style="2" customWidth="1"/>
    <col min="4355" max="4355" width="5.7109375" style="2" customWidth="1"/>
    <col min="4356" max="4356" width="19.7109375" style="2" customWidth="1"/>
    <col min="4357" max="4357" width="4.7109375" style="2" customWidth="1"/>
    <col min="4358" max="4601" width="9.140625" style="2"/>
    <col min="4602" max="4602" width="32.85546875" style="2" customWidth="1"/>
    <col min="4603" max="4603" width="12.85546875" style="2" customWidth="1"/>
    <col min="4604" max="4604" width="9.28515625" style="2" bestFit="1" customWidth="1"/>
    <col min="4605" max="4605" width="12.85546875" style="2" customWidth="1"/>
    <col min="4606" max="4606" width="17.28515625" style="2" customWidth="1"/>
    <col min="4607" max="4607" width="2.140625" style="2" customWidth="1"/>
    <col min="4608" max="4608" width="9.140625" style="2"/>
    <col min="4609" max="4609" width="42.7109375" style="2" customWidth="1"/>
    <col min="4610" max="4610" width="19.7109375" style="2" customWidth="1"/>
    <col min="4611" max="4611" width="5.7109375" style="2" customWidth="1"/>
    <col min="4612" max="4612" width="19.7109375" style="2" customWidth="1"/>
    <col min="4613" max="4613" width="4.7109375" style="2" customWidth="1"/>
    <col min="4614" max="4857" width="9.140625" style="2"/>
    <col min="4858" max="4858" width="32.85546875" style="2" customWidth="1"/>
    <col min="4859" max="4859" width="12.85546875" style="2" customWidth="1"/>
    <col min="4860" max="4860" width="9.28515625" style="2" bestFit="1" customWidth="1"/>
    <col min="4861" max="4861" width="12.85546875" style="2" customWidth="1"/>
    <col min="4862" max="4862" width="17.28515625" style="2" customWidth="1"/>
    <col min="4863" max="4863" width="2.140625" style="2" customWidth="1"/>
    <col min="4864" max="4864" width="9.140625" style="2"/>
    <col min="4865" max="4865" width="42.7109375" style="2" customWidth="1"/>
    <col min="4866" max="4866" width="19.7109375" style="2" customWidth="1"/>
    <col min="4867" max="4867" width="5.7109375" style="2" customWidth="1"/>
    <col min="4868" max="4868" width="19.7109375" style="2" customWidth="1"/>
    <col min="4869" max="4869" width="4.7109375" style="2" customWidth="1"/>
    <col min="4870" max="5113" width="9.140625" style="2"/>
    <col min="5114" max="5114" width="32.85546875" style="2" customWidth="1"/>
    <col min="5115" max="5115" width="12.85546875" style="2" customWidth="1"/>
    <col min="5116" max="5116" width="9.28515625" style="2" bestFit="1" customWidth="1"/>
    <col min="5117" max="5117" width="12.85546875" style="2" customWidth="1"/>
    <col min="5118" max="5118" width="17.28515625" style="2" customWidth="1"/>
    <col min="5119" max="5119" width="2.140625" style="2" customWidth="1"/>
    <col min="5120" max="5120" width="9.140625" style="2"/>
    <col min="5121" max="5121" width="42.7109375" style="2" customWidth="1"/>
    <col min="5122" max="5122" width="19.7109375" style="2" customWidth="1"/>
    <col min="5123" max="5123" width="5.7109375" style="2" customWidth="1"/>
    <col min="5124" max="5124" width="19.7109375" style="2" customWidth="1"/>
    <col min="5125" max="5125" width="4.7109375" style="2" customWidth="1"/>
    <col min="5126" max="5369" width="9.140625" style="2"/>
    <col min="5370" max="5370" width="32.85546875" style="2" customWidth="1"/>
    <col min="5371" max="5371" width="12.85546875" style="2" customWidth="1"/>
    <col min="5372" max="5372" width="9.28515625" style="2" bestFit="1" customWidth="1"/>
    <col min="5373" max="5373" width="12.85546875" style="2" customWidth="1"/>
    <col min="5374" max="5374" width="17.28515625" style="2" customWidth="1"/>
    <col min="5375" max="5375" width="2.140625" style="2" customWidth="1"/>
    <col min="5376" max="5376" width="9.140625" style="2"/>
    <col min="5377" max="5377" width="42.7109375" style="2" customWidth="1"/>
    <col min="5378" max="5378" width="19.7109375" style="2" customWidth="1"/>
    <col min="5379" max="5379" width="5.7109375" style="2" customWidth="1"/>
    <col min="5380" max="5380" width="19.7109375" style="2" customWidth="1"/>
    <col min="5381" max="5381" width="4.7109375" style="2" customWidth="1"/>
    <col min="5382" max="5625" width="9.140625" style="2"/>
    <col min="5626" max="5626" width="32.85546875" style="2" customWidth="1"/>
    <col min="5627" max="5627" width="12.85546875" style="2" customWidth="1"/>
    <col min="5628" max="5628" width="9.28515625" style="2" bestFit="1" customWidth="1"/>
    <col min="5629" max="5629" width="12.85546875" style="2" customWidth="1"/>
    <col min="5630" max="5630" width="17.28515625" style="2" customWidth="1"/>
    <col min="5631" max="5631" width="2.140625" style="2" customWidth="1"/>
    <col min="5632" max="5632" width="9.140625" style="2"/>
    <col min="5633" max="5633" width="42.7109375" style="2" customWidth="1"/>
    <col min="5634" max="5634" width="19.7109375" style="2" customWidth="1"/>
    <col min="5635" max="5635" width="5.7109375" style="2" customWidth="1"/>
    <col min="5636" max="5636" width="19.7109375" style="2" customWidth="1"/>
    <col min="5637" max="5637" width="4.7109375" style="2" customWidth="1"/>
    <col min="5638" max="5881" width="9.140625" style="2"/>
    <col min="5882" max="5882" width="32.85546875" style="2" customWidth="1"/>
    <col min="5883" max="5883" width="12.85546875" style="2" customWidth="1"/>
    <col min="5884" max="5884" width="9.28515625" style="2" bestFit="1" customWidth="1"/>
    <col min="5885" max="5885" width="12.85546875" style="2" customWidth="1"/>
    <col min="5886" max="5886" width="17.28515625" style="2" customWidth="1"/>
    <col min="5887" max="5887" width="2.140625" style="2" customWidth="1"/>
    <col min="5888" max="5888" width="9.140625" style="2"/>
    <col min="5889" max="5889" width="42.7109375" style="2" customWidth="1"/>
    <col min="5890" max="5890" width="19.7109375" style="2" customWidth="1"/>
    <col min="5891" max="5891" width="5.7109375" style="2" customWidth="1"/>
    <col min="5892" max="5892" width="19.7109375" style="2" customWidth="1"/>
    <col min="5893" max="5893" width="4.7109375" style="2" customWidth="1"/>
    <col min="5894" max="6137" width="9.140625" style="2"/>
    <col min="6138" max="6138" width="32.85546875" style="2" customWidth="1"/>
    <col min="6139" max="6139" width="12.85546875" style="2" customWidth="1"/>
    <col min="6140" max="6140" width="9.28515625" style="2" bestFit="1" customWidth="1"/>
    <col min="6141" max="6141" width="12.85546875" style="2" customWidth="1"/>
    <col min="6142" max="6142" width="17.28515625" style="2" customWidth="1"/>
    <col min="6143" max="6143" width="2.140625" style="2" customWidth="1"/>
    <col min="6144" max="6144" width="9.140625" style="2"/>
    <col min="6145" max="6145" width="42.7109375" style="2" customWidth="1"/>
    <col min="6146" max="6146" width="19.7109375" style="2" customWidth="1"/>
    <col min="6147" max="6147" width="5.7109375" style="2" customWidth="1"/>
    <col min="6148" max="6148" width="19.7109375" style="2" customWidth="1"/>
    <col min="6149" max="6149" width="4.7109375" style="2" customWidth="1"/>
    <col min="6150" max="6393" width="9.140625" style="2"/>
    <col min="6394" max="6394" width="32.85546875" style="2" customWidth="1"/>
    <col min="6395" max="6395" width="12.85546875" style="2" customWidth="1"/>
    <col min="6396" max="6396" width="9.28515625" style="2" bestFit="1" customWidth="1"/>
    <col min="6397" max="6397" width="12.85546875" style="2" customWidth="1"/>
    <col min="6398" max="6398" width="17.28515625" style="2" customWidth="1"/>
    <col min="6399" max="6399" width="2.140625" style="2" customWidth="1"/>
    <col min="6400" max="6400" width="9.140625" style="2"/>
    <col min="6401" max="6401" width="42.7109375" style="2" customWidth="1"/>
    <col min="6402" max="6402" width="19.7109375" style="2" customWidth="1"/>
    <col min="6403" max="6403" width="5.7109375" style="2" customWidth="1"/>
    <col min="6404" max="6404" width="19.7109375" style="2" customWidth="1"/>
    <col min="6405" max="6405" width="4.7109375" style="2" customWidth="1"/>
    <col min="6406" max="6649" width="9.140625" style="2"/>
    <col min="6650" max="6650" width="32.85546875" style="2" customWidth="1"/>
    <col min="6651" max="6651" width="12.85546875" style="2" customWidth="1"/>
    <col min="6652" max="6652" width="9.28515625" style="2" bestFit="1" customWidth="1"/>
    <col min="6653" max="6653" width="12.85546875" style="2" customWidth="1"/>
    <col min="6654" max="6654" width="17.28515625" style="2" customWidth="1"/>
    <col min="6655" max="6655" width="2.140625" style="2" customWidth="1"/>
    <col min="6656" max="6656" width="9.140625" style="2"/>
    <col min="6657" max="6657" width="42.7109375" style="2" customWidth="1"/>
    <col min="6658" max="6658" width="19.7109375" style="2" customWidth="1"/>
    <col min="6659" max="6659" width="5.7109375" style="2" customWidth="1"/>
    <col min="6660" max="6660" width="19.7109375" style="2" customWidth="1"/>
    <col min="6661" max="6661" width="4.7109375" style="2" customWidth="1"/>
    <col min="6662" max="6905" width="9.140625" style="2"/>
    <col min="6906" max="6906" width="32.85546875" style="2" customWidth="1"/>
    <col min="6907" max="6907" width="12.85546875" style="2" customWidth="1"/>
    <col min="6908" max="6908" width="9.28515625" style="2" bestFit="1" customWidth="1"/>
    <col min="6909" max="6909" width="12.85546875" style="2" customWidth="1"/>
    <col min="6910" max="6910" width="17.28515625" style="2" customWidth="1"/>
    <col min="6911" max="6911" width="2.140625" style="2" customWidth="1"/>
    <col min="6912" max="6912" width="9.140625" style="2"/>
    <col min="6913" max="6913" width="42.7109375" style="2" customWidth="1"/>
    <col min="6914" max="6914" width="19.7109375" style="2" customWidth="1"/>
    <col min="6915" max="6915" width="5.7109375" style="2" customWidth="1"/>
    <col min="6916" max="6916" width="19.7109375" style="2" customWidth="1"/>
    <col min="6917" max="6917" width="4.7109375" style="2" customWidth="1"/>
    <col min="6918" max="7161" width="9.140625" style="2"/>
    <col min="7162" max="7162" width="32.85546875" style="2" customWidth="1"/>
    <col min="7163" max="7163" width="12.85546875" style="2" customWidth="1"/>
    <col min="7164" max="7164" width="9.28515625" style="2" bestFit="1" customWidth="1"/>
    <col min="7165" max="7165" width="12.85546875" style="2" customWidth="1"/>
    <col min="7166" max="7166" width="17.28515625" style="2" customWidth="1"/>
    <col min="7167" max="7167" width="2.140625" style="2" customWidth="1"/>
    <col min="7168" max="7168" width="9.140625" style="2"/>
    <col min="7169" max="7169" width="42.7109375" style="2" customWidth="1"/>
    <col min="7170" max="7170" width="19.7109375" style="2" customWidth="1"/>
    <col min="7171" max="7171" width="5.7109375" style="2" customWidth="1"/>
    <col min="7172" max="7172" width="19.7109375" style="2" customWidth="1"/>
    <col min="7173" max="7173" width="4.7109375" style="2" customWidth="1"/>
    <col min="7174" max="7417" width="9.140625" style="2"/>
    <col min="7418" max="7418" width="32.85546875" style="2" customWidth="1"/>
    <col min="7419" max="7419" width="12.85546875" style="2" customWidth="1"/>
    <col min="7420" max="7420" width="9.28515625" style="2" bestFit="1" customWidth="1"/>
    <col min="7421" max="7421" width="12.85546875" style="2" customWidth="1"/>
    <col min="7422" max="7422" width="17.28515625" style="2" customWidth="1"/>
    <col min="7423" max="7423" width="2.140625" style="2" customWidth="1"/>
    <col min="7424" max="7424" width="9.140625" style="2"/>
    <col min="7425" max="7425" width="42.7109375" style="2" customWidth="1"/>
    <col min="7426" max="7426" width="19.7109375" style="2" customWidth="1"/>
    <col min="7427" max="7427" width="5.7109375" style="2" customWidth="1"/>
    <col min="7428" max="7428" width="19.7109375" style="2" customWidth="1"/>
    <col min="7429" max="7429" width="4.7109375" style="2" customWidth="1"/>
    <col min="7430" max="7673" width="9.140625" style="2"/>
    <col min="7674" max="7674" width="32.85546875" style="2" customWidth="1"/>
    <col min="7675" max="7675" width="12.85546875" style="2" customWidth="1"/>
    <col min="7676" max="7676" width="9.28515625" style="2" bestFit="1" customWidth="1"/>
    <col min="7677" max="7677" width="12.85546875" style="2" customWidth="1"/>
    <col min="7678" max="7678" width="17.28515625" style="2" customWidth="1"/>
    <col min="7679" max="7679" width="2.140625" style="2" customWidth="1"/>
    <col min="7680" max="7680" width="9.140625" style="2"/>
    <col min="7681" max="7681" width="42.7109375" style="2" customWidth="1"/>
    <col min="7682" max="7682" width="19.7109375" style="2" customWidth="1"/>
    <col min="7683" max="7683" width="5.7109375" style="2" customWidth="1"/>
    <col min="7684" max="7684" width="19.7109375" style="2" customWidth="1"/>
    <col min="7685" max="7685" width="4.7109375" style="2" customWidth="1"/>
    <col min="7686" max="7929" width="9.140625" style="2"/>
    <col min="7930" max="7930" width="32.85546875" style="2" customWidth="1"/>
    <col min="7931" max="7931" width="12.85546875" style="2" customWidth="1"/>
    <col min="7932" max="7932" width="9.28515625" style="2" bestFit="1" customWidth="1"/>
    <col min="7933" max="7933" width="12.85546875" style="2" customWidth="1"/>
    <col min="7934" max="7934" width="17.28515625" style="2" customWidth="1"/>
    <col min="7935" max="7935" width="2.140625" style="2" customWidth="1"/>
    <col min="7936" max="7936" width="9.140625" style="2"/>
    <col min="7937" max="7937" width="42.7109375" style="2" customWidth="1"/>
    <col min="7938" max="7938" width="19.7109375" style="2" customWidth="1"/>
    <col min="7939" max="7939" width="5.7109375" style="2" customWidth="1"/>
    <col min="7940" max="7940" width="19.7109375" style="2" customWidth="1"/>
    <col min="7941" max="7941" width="4.7109375" style="2" customWidth="1"/>
    <col min="7942" max="8185" width="9.140625" style="2"/>
    <col min="8186" max="8186" width="32.85546875" style="2" customWidth="1"/>
    <col min="8187" max="8187" width="12.85546875" style="2" customWidth="1"/>
    <col min="8188" max="8188" width="9.28515625" style="2" bestFit="1" customWidth="1"/>
    <col min="8189" max="8189" width="12.85546875" style="2" customWidth="1"/>
    <col min="8190" max="8190" width="17.28515625" style="2" customWidth="1"/>
    <col min="8191" max="8191" width="2.140625" style="2" customWidth="1"/>
    <col min="8192" max="8192" width="9.140625" style="2"/>
    <col min="8193" max="8193" width="42.7109375" style="2" customWidth="1"/>
    <col min="8194" max="8194" width="19.7109375" style="2" customWidth="1"/>
    <col min="8195" max="8195" width="5.7109375" style="2" customWidth="1"/>
    <col min="8196" max="8196" width="19.7109375" style="2" customWidth="1"/>
    <col min="8197" max="8197" width="4.7109375" style="2" customWidth="1"/>
    <col min="8198" max="8441" width="9.140625" style="2"/>
    <col min="8442" max="8442" width="32.85546875" style="2" customWidth="1"/>
    <col min="8443" max="8443" width="12.85546875" style="2" customWidth="1"/>
    <col min="8444" max="8444" width="9.28515625" style="2" bestFit="1" customWidth="1"/>
    <col min="8445" max="8445" width="12.85546875" style="2" customWidth="1"/>
    <col min="8446" max="8446" width="17.28515625" style="2" customWidth="1"/>
    <col min="8447" max="8447" width="2.140625" style="2" customWidth="1"/>
    <col min="8448" max="8448" width="9.140625" style="2"/>
    <col min="8449" max="8449" width="42.7109375" style="2" customWidth="1"/>
    <col min="8450" max="8450" width="19.7109375" style="2" customWidth="1"/>
    <col min="8451" max="8451" width="5.7109375" style="2" customWidth="1"/>
    <col min="8452" max="8452" width="19.7109375" style="2" customWidth="1"/>
    <col min="8453" max="8453" width="4.7109375" style="2" customWidth="1"/>
    <col min="8454" max="8697" width="9.140625" style="2"/>
    <col min="8698" max="8698" width="32.85546875" style="2" customWidth="1"/>
    <col min="8699" max="8699" width="12.85546875" style="2" customWidth="1"/>
    <col min="8700" max="8700" width="9.28515625" style="2" bestFit="1" customWidth="1"/>
    <col min="8701" max="8701" width="12.85546875" style="2" customWidth="1"/>
    <col min="8702" max="8702" width="17.28515625" style="2" customWidth="1"/>
    <col min="8703" max="8703" width="2.140625" style="2" customWidth="1"/>
    <col min="8704" max="8704" width="9.140625" style="2"/>
    <col min="8705" max="8705" width="42.7109375" style="2" customWidth="1"/>
    <col min="8706" max="8706" width="19.7109375" style="2" customWidth="1"/>
    <col min="8707" max="8707" width="5.7109375" style="2" customWidth="1"/>
    <col min="8708" max="8708" width="19.7109375" style="2" customWidth="1"/>
    <col min="8709" max="8709" width="4.7109375" style="2" customWidth="1"/>
    <col min="8710" max="8953" width="9.140625" style="2"/>
    <col min="8954" max="8954" width="32.85546875" style="2" customWidth="1"/>
    <col min="8955" max="8955" width="12.85546875" style="2" customWidth="1"/>
    <col min="8956" max="8956" width="9.28515625" style="2" bestFit="1" customWidth="1"/>
    <col min="8957" max="8957" width="12.85546875" style="2" customWidth="1"/>
    <col min="8958" max="8958" width="17.28515625" style="2" customWidth="1"/>
    <col min="8959" max="8959" width="2.140625" style="2" customWidth="1"/>
    <col min="8960" max="8960" width="9.140625" style="2"/>
    <col min="8961" max="8961" width="42.7109375" style="2" customWidth="1"/>
    <col min="8962" max="8962" width="19.7109375" style="2" customWidth="1"/>
    <col min="8963" max="8963" width="5.7109375" style="2" customWidth="1"/>
    <col min="8964" max="8964" width="19.7109375" style="2" customWidth="1"/>
    <col min="8965" max="8965" width="4.7109375" style="2" customWidth="1"/>
    <col min="8966" max="9209" width="9.140625" style="2"/>
    <col min="9210" max="9210" width="32.85546875" style="2" customWidth="1"/>
    <col min="9211" max="9211" width="12.85546875" style="2" customWidth="1"/>
    <col min="9212" max="9212" width="9.28515625" style="2" bestFit="1" customWidth="1"/>
    <col min="9213" max="9213" width="12.85546875" style="2" customWidth="1"/>
    <col min="9214" max="9214" width="17.28515625" style="2" customWidth="1"/>
    <col min="9215" max="9215" width="2.140625" style="2" customWidth="1"/>
    <col min="9216" max="9216" width="9.140625" style="2"/>
    <col min="9217" max="9217" width="42.7109375" style="2" customWidth="1"/>
    <col min="9218" max="9218" width="19.7109375" style="2" customWidth="1"/>
    <col min="9219" max="9219" width="5.7109375" style="2" customWidth="1"/>
    <col min="9220" max="9220" width="19.7109375" style="2" customWidth="1"/>
    <col min="9221" max="9221" width="4.7109375" style="2" customWidth="1"/>
    <col min="9222" max="9465" width="9.140625" style="2"/>
    <col min="9466" max="9466" width="32.85546875" style="2" customWidth="1"/>
    <col min="9467" max="9467" width="12.85546875" style="2" customWidth="1"/>
    <col min="9468" max="9468" width="9.28515625" style="2" bestFit="1" customWidth="1"/>
    <col min="9469" max="9469" width="12.85546875" style="2" customWidth="1"/>
    <col min="9470" max="9470" width="17.28515625" style="2" customWidth="1"/>
    <col min="9471" max="9471" width="2.140625" style="2" customWidth="1"/>
    <col min="9472" max="9472" width="9.140625" style="2"/>
    <col min="9473" max="9473" width="42.7109375" style="2" customWidth="1"/>
    <col min="9474" max="9474" width="19.7109375" style="2" customWidth="1"/>
    <col min="9475" max="9475" width="5.7109375" style="2" customWidth="1"/>
    <col min="9476" max="9476" width="19.7109375" style="2" customWidth="1"/>
    <col min="9477" max="9477" width="4.7109375" style="2" customWidth="1"/>
    <col min="9478" max="9721" width="9.140625" style="2"/>
    <col min="9722" max="9722" width="32.85546875" style="2" customWidth="1"/>
    <col min="9723" max="9723" width="12.85546875" style="2" customWidth="1"/>
    <col min="9724" max="9724" width="9.28515625" style="2" bestFit="1" customWidth="1"/>
    <col min="9725" max="9725" width="12.85546875" style="2" customWidth="1"/>
    <col min="9726" max="9726" width="17.28515625" style="2" customWidth="1"/>
    <col min="9727" max="9727" width="2.140625" style="2" customWidth="1"/>
    <col min="9728" max="9728" width="9.140625" style="2"/>
    <col min="9729" max="9729" width="42.7109375" style="2" customWidth="1"/>
    <col min="9730" max="9730" width="19.7109375" style="2" customWidth="1"/>
    <col min="9731" max="9731" width="5.7109375" style="2" customWidth="1"/>
    <col min="9732" max="9732" width="19.7109375" style="2" customWidth="1"/>
    <col min="9733" max="9733" width="4.7109375" style="2" customWidth="1"/>
    <col min="9734" max="9977" width="9.140625" style="2"/>
    <col min="9978" max="9978" width="32.85546875" style="2" customWidth="1"/>
    <col min="9979" max="9979" width="12.85546875" style="2" customWidth="1"/>
    <col min="9980" max="9980" width="9.28515625" style="2" bestFit="1" customWidth="1"/>
    <col min="9981" max="9981" width="12.85546875" style="2" customWidth="1"/>
    <col min="9982" max="9982" width="17.28515625" style="2" customWidth="1"/>
    <col min="9983" max="9983" width="2.140625" style="2" customWidth="1"/>
    <col min="9984" max="9984" width="9.140625" style="2"/>
    <col min="9985" max="9985" width="42.7109375" style="2" customWidth="1"/>
    <col min="9986" max="9986" width="19.7109375" style="2" customWidth="1"/>
    <col min="9987" max="9987" width="5.7109375" style="2" customWidth="1"/>
    <col min="9988" max="9988" width="19.7109375" style="2" customWidth="1"/>
    <col min="9989" max="9989" width="4.7109375" style="2" customWidth="1"/>
    <col min="9990" max="10233" width="9.140625" style="2"/>
    <col min="10234" max="10234" width="32.85546875" style="2" customWidth="1"/>
    <col min="10235" max="10235" width="12.85546875" style="2" customWidth="1"/>
    <col min="10236" max="10236" width="9.28515625" style="2" bestFit="1" customWidth="1"/>
    <col min="10237" max="10237" width="12.85546875" style="2" customWidth="1"/>
    <col min="10238" max="10238" width="17.28515625" style="2" customWidth="1"/>
    <col min="10239" max="10239" width="2.140625" style="2" customWidth="1"/>
    <col min="10240" max="10240" width="9.140625" style="2"/>
    <col min="10241" max="10241" width="42.7109375" style="2" customWidth="1"/>
    <col min="10242" max="10242" width="19.7109375" style="2" customWidth="1"/>
    <col min="10243" max="10243" width="5.7109375" style="2" customWidth="1"/>
    <col min="10244" max="10244" width="19.7109375" style="2" customWidth="1"/>
    <col min="10245" max="10245" width="4.7109375" style="2" customWidth="1"/>
    <col min="10246" max="10489" width="9.140625" style="2"/>
    <col min="10490" max="10490" width="32.85546875" style="2" customWidth="1"/>
    <col min="10491" max="10491" width="12.85546875" style="2" customWidth="1"/>
    <col min="10492" max="10492" width="9.28515625" style="2" bestFit="1" customWidth="1"/>
    <col min="10493" max="10493" width="12.85546875" style="2" customWidth="1"/>
    <col min="10494" max="10494" width="17.28515625" style="2" customWidth="1"/>
    <col min="10495" max="10495" width="2.140625" style="2" customWidth="1"/>
    <col min="10496" max="10496" width="9.140625" style="2"/>
    <col min="10497" max="10497" width="42.7109375" style="2" customWidth="1"/>
    <col min="10498" max="10498" width="19.7109375" style="2" customWidth="1"/>
    <col min="10499" max="10499" width="5.7109375" style="2" customWidth="1"/>
    <col min="10500" max="10500" width="19.7109375" style="2" customWidth="1"/>
    <col min="10501" max="10501" width="4.7109375" style="2" customWidth="1"/>
    <col min="10502" max="10745" width="9.140625" style="2"/>
    <col min="10746" max="10746" width="32.85546875" style="2" customWidth="1"/>
    <col min="10747" max="10747" width="12.85546875" style="2" customWidth="1"/>
    <col min="10748" max="10748" width="9.28515625" style="2" bestFit="1" customWidth="1"/>
    <col min="10749" max="10749" width="12.85546875" style="2" customWidth="1"/>
    <col min="10750" max="10750" width="17.28515625" style="2" customWidth="1"/>
    <col min="10751" max="10751" width="2.140625" style="2" customWidth="1"/>
    <col min="10752" max="10752" width="9.140625" style="2"/>
    <col min="10753" max="10753" width="42.7109375" style="2" customWidth="1"/>
    <col min="10754" max="10754" width="19.7109375" style="2" customWidth="1"/>
    <col min="10755" max="10755" width="5.7109375" style="2" customWidth="1"/>
    <col min="10756" max="10756" width="19.7109375" style="2" customWidth="1"/>
    <col min="10757" max="10757" width="4.7109375" style="2" customWidth="1"/>
    <col min="10758" max="11001" width="9.140625" style="2"/>
    <col min="11002" max="11002" width="32.85546875" style="2" customWidth="1"/>
    <col min="11003" max="11003" width="12.85546875" style="2" customWidth="1"/>
    <col min="11004" max="11004" width="9.28515625" style="2" bestFit="1" customWidth="1"/>
    <col min="11005" max="11005" width="12.85546875" style="2" customWidth="1"/>
    <col min="11006" max="11006" width="17.28515625" style="2" customWidth="1"/>
    <col min="11007" max="11007" width="2.140625" style="2" customWidth="1"/>
    <col min="11008" max="11008" width="9.140625" style="2"/>
    <col min="11009" max="11009" width="42.7109375" style="2" customWidth="1"/>
    <col min="11010" max="11010" width="19.7109375" style="2" customWidth="1"/>
    <col min="11011" max="11011" width="5.7109375" style="2" customWidth="1"/>
    <col min="11012" max="11012" width="19.7109375" style="2" customWidth="1"/>
    <col min="11013" max="11013" width="4.7109375" style="2" customWidth="1"/>
    <col min="11014" max="11257" width="9.140625" style="2"/>
    <col min="11258" max="11258" width="32.85546875" style="2" customWidth="1"/>
    <col min="11259" max="11259" width="12.85546875" style="2" customWidth="1"/>
    <col min="11260" max="11260" width="9.28515625" style="2" bestFit="1" customWidth="1"/>
    <col min="11261" max="11261" width="12.85546875" style="2" customWidth="1"/>
    <col min="11262" max="11262" width="17.28515625" style="2" customWidth="1"/>
    <col min="11263" max="11263" width="2.140625" style="2" customWidth="1"/>
    <col min="11264" max="11264" width="9.140625" style="2"/>
    <col min="11265" max="11265" width="42.7109375" style="2" customWidth="1"/>
    <col min="11266" max="11266" width="19.7109375" style="2" customWidth="1"/>
    <col min="11267" max="11267" width="5.7109375" style="2" customWidth="1"/>
    <col min="11268" max="11268" width="19.7109375" style="2" customWidth="1"/>
    <col min="11269" max="11269" width="4.7109375" style="2" customWidth="1"/>
    <col min="11270" max="11513" width="9.140625" style="2"/>
    <col min="11514" max="11514" width="32.85546875" style="2" customWidth="1"/>
    <col min="11515" max="11515" width="12.85546875" style="2" customWidth="1"/>
    <col min="11516" max="11516" width="9.28515625" style="2" bestFit="1" customWidth="1"/>
    <col min="11517" max="11517" width="12.85546875" style="2" customWidth="1"/>
    <col min="11518" max="11518" width="17.28515625" style="2" customWidth="1"/>
    <col min="11519" max="11519" width="2.140625" style="2" customWidth="1"/>
    <col min="11520" max="11520" width="9.140625" style="2"/>
    <col min="11521" max="11521" width="42.7109375" style="2" customWidth="1"/>
    <col min="11522" max="11522" width="19.7109375" style="2" customWidth="1"/>
    <col min="11523" max="11523" width="5.7109375" style="2" customWidth="1"/>
    <col min="11524" max="11524" width="19.7109375" style="2" customWidth="1"/>
    <col min="11525" max="11525" width="4.7109375" style="2" customWidth="1"/>
    <col min="11526" max="11769" width="9.140625" style="2"/>
    <col min="11770" max="11770" width="32.85546875" style="2" customWidth="1"/>
    <col min="11771" max="11771" width="12.85546875" style="2" customWidth="1"/>
    <col min="11772" max="11772" width="9.28515625" style="2" bestFit="1" customWidth="1"/>
    <col min="11773" max="11773" width="12.85546875" style="2" customWidth="1"/>
    <col min="11774" max="11774" width="17.28515625" style="2" customWidth="1"/>
    <col min="11775" max="11775" width="2.140625" style="2" customWidth="1"/>
    <col min="11776" max="11776" width="9.140625" style="2"/>
    <col min="11777" max="11777" width="42.7109375" style="2" customWidth="1"/>
    <col min="11778" max="11778" width="19.7109375" style="2" customWidth="1"/>
    <col min="11779" max="11779" width="5.7109375" style="2" customWidth="1"/>
    <col min="11780" max="11780" width="19.7109375" style="2" customWidth="1"/>
    <col min="11781" max="11781" width="4.7109375" style="2" customWidth="1"/>
    <col min="11782" max="12025" width="9.140625" style="2"/>
    <col min="12026" max="12026" width="32.85546875" style="2" customWidth="1"/>
    <col min="12027" max="12027" width="12.85546875" style="2" customWidth="1"/>
    <col min="12028" max="12028" width="9.28515625" style="2" bestFit="1" customWidth="1"/>
    <col min="12029" max="12029" width="12.85546875" style="2" customWidth="1"/>
    <col min="12030" max="12030" width="17.28515625" style="2" customWidth="1"/>
    <col min="12031" max="12031" width="2.140625" style="2" customWidth="1"/>
    <col min="12032" max="12032" width="9.140625" style="2"/>
    <col min="12033" max="12033" width="42.7109375" style="2" customWidth="1"/>
    <col min="12034" max="12034" width="19.7109375" style="2" customWidth="1"/>
    <col min="12035" max="12035" width="5.7109375" style="2" customWidth="1"/>
    <col min="12036" max="12036" width="19.7109375" style="2" customWidth="1"/>
    <col min="12037" max="12037" width="4.7109375" style="2" customWidth="1"/>
    <col min="12038" max="12281" width="9.140625" style="2"/>
    <col min="12282" max="12282" width="32.85546875" style="2" customWidth="1"/>
    <col min="12283" max="12283" width="12.85546875" style="2" customWidth="1"/>
    <col min="12284" max="12284" width="9.28515625" style="2" bestFit="1" customWidth="1"/>
    <col min="12285" max="12285" width="12.85546875" style="2" customWidth="1"/>
    <col min="12286" max="12286" width="17.28515625" style="2" customWidth="1"/>
    <col min="12287" max="12287" width="2.140625" style="2" customWidth="1"/>
    <col min="12288" max="12288" width="9.140625" style="2"/>
    <col min="12289" max="12289" width="42.7109375" style="2" customWidth="1"/>
    <col min="12290" max="12290" width="19.7109375" style="2" customWidth="1"/>
    <col min="12291" max="12291" width="5.7109375" style="2" customWidth="1"/>
    <col min="12292" max="12292" width="19.7109375" style="2" customWidth="1"/>
    <col min="12293" max="12293" width="4.7109375" style="2" customWidth="1"/>
    <col min="12294" max="12537" width="9.140625" style="2"/>
    <col min="12538" max="12538" width="32.85546875" style="2" customWidth="1"/>
    <col min="12539" max="12539" width="12.85546875" style="2" customWidth="1"/>
    <col min="12540" max="12540" width="9.28515625" style="2" bestFit="1" customWidth="1"/>
    <col min="12541" max="12541" width="12.85546875" style="2" customWidth="1"/>
    <col min="12542" max="12542" width="17.28515625" style="2" customWidth="1"/>
    <col min="12543" max="12543" width="2.140625" style="2" customWidth="1"/>
    <col min="12544" max="12544" width="9.140625" style="2"/>
    <col min="12545" max="12545" width="42.7109375" style="2" customWidth="1"/>
    <col min="12546" max="12546" width="19.7109375" style="2" customWidth="1"/>
    <col min="12547" max="12547" width="5.7109375" style="2" customWidth="1"/>
    <col min="12548" max="12548" width="19.7109375" style="2" customWidth="1"/>
    <col min="12549" max="12549" width="4.7109375" style="2" customWidth="1"/>
    <col min="12550" max="12793" width="9.140625" style="2"/>
    <col min="12794" max="12794" width="32.85546875" style="2" customWidth="1"/>
    <col min="12795" max="12795" width="12.85546875" style="2" customWidth="1"/>
    <col min="12796" max="12796" width="9.28515625" style="2" bestFit="1" customWidth="1"/>
    <col min="12797" max="12797" width="12.85546875" style="2" customWidth="1"/>
    <col min="12798" max="12798" width="17.28515625" style="2" customWidth="1"/>
    <col min="12799" max="12799" width="2.140625" style="2" customWidth="1"/>
    <col min="12800" max="12800" width="9.140625" style="2"/>
    <col min="12801" max="12801" width="42.7109375" style="2" customWidth="1"/>
    <col min="12802" max="12802" width="19.7109375" style="2" customWidth="1"/>
    <col min="12803" max="12803" width="5.7109375" style="2" customWidth="1"/>
    <col min="12804" max="12804" width="19.7109375" style="2" customWidth="1"/>
    <col min="12805" max="12805" width="4.7109375" style="2" customWidth="1"/>
    <col min="12806" max="13049" width="9.140625" style="2"/>
    <col min="13050" max="13050" width="32.85546875" style="2" customWidth="1"/>
    <col min="13051" max="13051" width="12.85546875" style="2" customWidth="1"/>
    <col min="13052" max="13052" width="9.28515625" style="2" bestFit="1" customWidth="1"/>
    <col min="13053" max="13053" width="12.85546875" style="2" customWidth="1"/>
    <col min="13054" max="13054" width="17.28515625" style="2" customWidth="1"/>
    <col min="13055" max="13055" width="2.140625" style="2" customWidth="1"/>
    <col min="13056" max="13056" width="9.140625" style="2"/>
    <col min="13057" max="13057" width="42.7109375" style="2" customWidth="1"/>
    <col min="13058" max="13058" width="19.7109375" style="2" customWidth="1"/>
    <col min="13059" max="13059" width="5.7109375" style="2" customWidth="1"/>
    <col min="13060" max="13060" width="19.7109375" style="2" customWidth="1"/>
    <col min="13061" max="13061" width="4.7109375" style="2" customWidth="1"/>
    <col min="13062" max="13305" width="9.140625" style="2"/>
    <col min="13306" max="13306" width="32.85546875" style="2" customWidth="1"/>
    <col min="13307" max="13307" width="12.85546875" style="2" customWidth="1"/>
    <col min="13308" max="13308" width="9.28515625" style="2" bestFit="1" customWidth="1"/>
    <col min="13309" max="13309" width="12.85546875" style="2" customWidth="1"/>
    <col min="13310" max="13310" width="17.28515625" style="2" customWidth="1"/>
    <col min="13311" max="13311" width="2.140625" style="2" customWidth="1"/>
    <col min="13312" max="13312" width="9.140625" style="2"/>
    <col min="13313" max="13313" width="42.7109375" style="2" customWidth="1"/>
    <col min="13314" max="13314" width="19.7109375" style="2" customWidth="1"/>
    <col min="13315" max="13315" width="5.7109375" style="2" customWidth="1"/>
    <col min="13316" max="13316" width="19.7109375" style="2" customWidth="1"/>
    <col min="13317" max="13317" width="4.7109375" style="2" customWidth="1"/>
    <col min="13318" max="13561" width="9.140625" style="2"/>
    <col min="13562" max="13562" width="32.85546875" style="2" customWidth="1"/>
    <col min="13563" max="13563" width="12.85546875" style="2" customWidth="1"/>
    <col min="13564" max="13564" width="9.28515625" style="2" bestFit="1" customWidth="1"/>
    <col min="13565" max="13565" width="12.85546875" style="2" customWidth="1"/>
    <col min="13566" max="13566" width="17.28515625" style="2" customWidth="1"/>
    <col min="13567" max="13567" width="2.140625" style="2" customWidth="1"/>
    <col min="13568" max="13568" width="9.140625" style="2"/>
    <col min="13569" max="13569" width="42.7109375" style="2" customWidth="1"/>
    <col min="13570" max="13570" width="19.7109375" style="2" customWidth="1"/>
    <col min="13571" max="13571" width="5.7109375" style="2" customWidth="1"/>
    <col min="13572" max="13572" width="19.7109375" style="2" customWidth="1"/>
    <col min="13573" max="13573" width="4.7109375" style="2" customWidth="1"/>
    <col min="13574" max="13817" width="9.140625" style="2"/>
    <col min="13818" max="13818" width="32.85546875" style="2" customWidth="1"/>
    <col min="13819" max="13819" width="12.85546875" style="2" customWidth="1"/>
    <col min="13820" max="13820" width="9.28515625" style="2" bestFit="1" customWidth="1"/>
    <col min="13821" max="13821" width="12.85546875" style="2" customWidth="1"/>
    <col min="13822" max="13822" width="17.28515625" style="2" customWidth="1"/>
    <col min="13823" max="13823" width="2.140625" style="2" customWidth="1"/>
    <col min="13824" max="13824" width="9.140625" style="2"/>
    <col min="13825" max="13825" width="42.7109375" style="2" customWidth="1"/>
    <col min="13826" max="13826" width="19.7109375" style="2" customWidth="1"/>
    <col min="13827" max="13827" width="5.7109375" style="2" customWidth="1"/>
    <col min="13828" max="13828" width="19.7109375" style="2" customWidth="1"/>
    <col min="13829" max="13829" width="4.7109375" style="2" customWidth="1"/>
    <col min="13830" max="14073" width="9.140625" style="2"/>
    <col min="14074" max="14074" width="32.85546875" style="2" customWidth="1"/>
    <col min="14075" max="14075" width="12.85546875" style="2" customWidth="1"/>
    <col min="14076" max="14076" width="9.28515625" style="2" bestFit="1" customWidth="1"/>
    <col min="14077" max="14077" width="12.85546875" style="2" customWidth="1"/>
    <col min="14078" max="14078" width="17.28515625" style="2" customWidth="1"/>
    <col min="14079" max="14079" width="2.140625" style="2" customWidth="1"/>
    <col min="14080" max="14080" width="9.140625" style="2"/>
    <col min="14081" max="14081" width="42.7109375" style="2" customWidth="1"/>
    <col min="14082" max="14082" width="19.7109375" style="2" customWidth="1"/>
    <col min="14083" max="14083" width="5.7109375" style="2" customWidth="1"/>
    <col min="14084" max="14084" width="19.7109375" style="2" customWidth="1"/>
    <col min="14085" max="14085" width="4.7109375" style="2" customWidth="1"/>
    <col min="14086" max="14329" width="9.140625" style="2"/>
    <col min="14330" max="14330" width="32.85546875" style="2" customWidth="1"/>
    <col min="14331" max="14331" width="12.85546875" style="2" customWidth="1"/>
    <col min="14332" max="14332" width="9.28515625" style="2" bestFit="1" customWidth="1"/>
    <col min="14333" max="14333" width="12.85546875" style="2" customWidth="1"/>
    <col min="14334" max="14334" width="17.28515625" style="2" customWidth="1"/>
    <col min="14335" max="14335" width="2.140625" style="2" customWidth="1"/>
    <col min="14336" max="14336" width="9.140625" style="2"/>
    <col min="14337" max="14337" width="42.7109375" style="2" customWidth="1"/>
    <col min="14338" max="14338" width="19.7109375" style="2" customWidth="1"/>
    <col min="14339" max="14339" width="5.7109375" style="2" customWidth="1"/>
    <col min="14340" max="14340" width="19.7109375" style="2" customWidth="1"/>
    <col min="14341" max="14341" width="4.7109375" style="2" customWidth="1"/>
    <col min="14342" max="14585" width="9.140625" style="2"/>
    <col min="14586" max="14586" width="32.85546875" style="2" customWidth="1"/>
    <col min="14587" max="14587" width="12.85546875" style="2" customWidth="1"/>
    <col min="14588" max="14588" width="9.28515625" style="2" bestFit="1" customWidth="1"/>
    <col min="14589" max="14589" width="12.85546875" style="2" customWidth="1"/>
    <col min="14590" max="14590" width="17.28515625" style="2" customWidth="1"/>
    <col min="14591" max="14591" width="2.140625" style="2" customWidth="1"/>
    <col min="14592" max="14592" width="9.140625" style="2"/>
    <col min="14593" max="14593" width="42.7109375" style="2" customWidth="1"/>
    <col min="14594" max="14594" width="19.7109375" style="2" customWidth="1"/>
    <col min="14595" max="14595" width="5.7109375" style="2" customWidth="1"/>
    <col min="14596" max="14596" width="19.7109375" style="2" customWidth="1"/>
    <col min="14597" max="14597" width="4.7109375" style="2" customWidth="1"/>
    <col min="14598" max="14841" width="9.140625" style="2"/>
    <col min="14842" max="14842" width="32.85546875" style="2" customWidth="1"/>
    <col min="14843" max="14843" width="12.85546875" style="2" customWidth="1"/>
    <col min="14844" max="14844" width="9.28515625" style="2" bestFit="1" customWidth="1"/>
    <col min="14845" max="14845" width="12.85546875" style="2" customWidth="1"/>
    <col min="14846" max="14846" width="17.28515625" style="2" customWidth="1"/>
    <col min="14847" max="14847" width="2.140625" style="2" customWidth="1"/>
    <col min="14848" max="14848" width="9.140625" style="2"/>
    <col min="14849" max="14849" width="42.7109375" style="2" customWidth="1"/>
    <col min="14850" max="14850" width="19.7109375" style="2" customWidth="1"/>
    <col min="14851" max="14851" width="5.7109375" style="2" customWidth="1"/>
    <col min="14852" max="14852" width="19.7109375" style="2" customWidth="1"/>
    <col min="14853" max="14853" width="4.7109375" style="2" customWidth="1"/>
    <col min="14854" max="15097" width="9.140625" style="2"/>
    <col min="15098" max="15098" width="32.85546875" style="2" customWidth="1"/>
    <col min="15099" max="15099" width="12.85546875" style="2" customWidth="1"/>
    <col min="15100" max="15100" width="9.28515625" style="2" bestFit="1" customWidth="1"/>
    <col min="15101" max="15101" width="12.85546875" style="2" customWidth="1"/>
    <col min="15102" max="15102" width="17.28515625" style="2" customWidth="1"/>
    <col min="15103" max="15103" width="2.140625" style="2" customWidth="1"/>
    <col min="15104" max="15104" width="9.140625" style="2"/>
    <col min="15105" max="15105" width="42.7109375" style="2" customWidth="1"/>
    <col min="15106" max="15106" width="19.7109375" style="2" customWidth="1"/>
    <col min="15107" max="15107" width="5.7109375" style="2" customWidth="1"/>
    <col min="15108" max="15108" width="19.7109375" style="2" customWidth="1"/>
    <col min="15109" max="15109" width="4.7109375" style="2" customWidth="1"/>
    <col min="15110" max="15353" width="9.140625" style="2"/>
    <col min="15354" max="15354" width="32.85546875" style="2" customWidth="1"/>
    <col min="15355" max="15355" width="12.85546875" style="2" customWidth="1"/>
    <col min="15356" max="15356" width="9.28515625" style="2" bestFit="1" customWidth="1"/>
    <col min="15357" max="15357" width="12.85546875" style="2" customWidth="1"/>
    <col min="15358" max="15358" width="17.28515625" style="2" customWidth="1"/>
    <col min="15359" max="15359" width="2.140625" style="2" customWidth="1"/>
    <col min="15360" max="15360" width="9.140625" style="2"/>
    <col min="15361" max="15361" width="42.7109375" style="2" customWidth="1"/>
    <col min="15362" max="15362" width="19.7109375" style="2" customWidth="1"/>
    <col min="15363" max="15363" width="5.7109375" style="2" customWidth="1"/>
    <col min="15364" max="15364" width="19.7109375" style="2" customWidth="1"/>
    <col min="15365" max="15365" width="4.7109375" style="2" customWidth="1"/>
    <col min="15366" max="15609" width="9.140625" style="2"/>
    <col min="15610" max="15610" width="32.85546875" style="2" customWidth="1"/>
    <col min="15611" max="15611" width="12.85546875" style="2" customWidth="1"/>
    <col min="15612" max="15612" width="9.28515625" style="2" bestFit="1" customWidth="1"/>
    <col min="15613" max="15613" width="12.85546875" style="2" customWidth="1"/>
    <col min="15614" max="15614" width="17.28515625" style="2" customWidth="1"/>
    <col min="15615" max="15615" width="2.140625" style="2" customWidth="1"/>
    <col min="15616" max="15616" width="9.140625" style="2"/>
    <col min="15617" max="15617" width="42.7109375" style="2" customWidth="1"/>
    <col min="15618" max="15618" width="19.7109375" style="2" customWidth="1"/>
    <col min="15619" max="15619" width="5.7109375" style="2" customWidth="1"/>
    <col min="15620" max="15620" width="19.7109375" style="2" customWidth="1"/>
    <col min="15621" max="15621" width="4.7109375" style="2" customWidth="1"/>
    <col min="15622" max="15865" width="9.140625" style="2"/>
    <col min="15866" max="15866" width="32.85546875" style="2" customWidth="1"/>
    <col min="15867" max="15867" width="12.85546875" style="2" customWidth="1"/>
    <col min="15868" max="15868" width="9.28515625" style="2" bestFit="1" customWidth="1"/>
    <col min="15869" max="15869" width="12.85546875" style="2" customWidth="1"/>
    <col min="15870" max="15870" width="17.28515625" style="2" customWidth="1"/>
    <col min="15871" max="15871" width="2.140625" style="2" customWidth="1"/>
    <col min="15872" max="15872" width="9.140625" style="2"/>
    <col min="15873" max="15873" width="42.7109375" style="2" customWidth="1"/>
    <col min="15874" max="15874" width="19.7109375" style="2" customWidth="1"/>
    <col min="15875" max="15875" width="5.7109375" style="2" customWidth="1"/>
    <col min="15876" max="15876" width="19.7109375" style="2" customWidth="1"/>
    <col min="15877" max="15877" width="4.7109375" style="2" customWidth="1"/>
    <col min="15878" max="16121" width="9.140625" style="2"/>
    <col min="16122" max="16122" width="32.85546875" style="2" customWidth="1"/>
    <col min="16123" max="16123" width="12.85546875" style="2" customWidth="1"/>
    <col min="16124" max="16124" width="9.28515625" style="2" bestFit="1" customWidth="1"/>
    <col min="16125" max="16125" width="12.85546875" style="2" customWidth="1"/>
    <col min="16126" max="16126" width="17.28515625" style="2" customWidth="1"/>
    <col min="16127" max="16127" width="2.140625" style="2" customWidth="1"/>
    <col min="16128" max="16128" width="9.140625" style="2"/>
    <col min="16129" max="16129" width="42.7109375" style="2" customWidth="1"/>
    <col min="16130" max="16130" width="19.7109375" style="2" customWidth="1"/>
    <col min="16131" max="16131" width="5.7109375" style="2" customWidth="1"/>
    <col min="16132" max="16132" width="19.7109375" style="2" customWidth="1"/>
    <col min="16133" max="16133" width="4.7109375" style="2" customWidth="1"/>
    <col min="16134" max="16377" width="9.140625" style="2"/>
    <col min="16378" max="16378" width="32.85546875" style="2" customWidth="1"/>
    <col min="16379" max="16379" width="12.85546875" style="2" customWidth="1"/>
    <col min="16380" max="16380" width="9.28515625" style="2" bestFit="1" customWidth="1"/>
    <col min="16381" max="16381" width="12.85546875" style="2" customWidth="1"/>
    <col min="16382" max="16382" width="17.28515625" style="2" customWidth="1"/>
    <col min="16383" max="16383" width="2.140625" style="2" customWidth="1"/>
    <col min="16384" max="16384" width="9.140625" style="2"/>
  </cols>
  <sheetData>
    <row r="1" spans="1:13" ht="5.25" customHeight="1" thickBot="1" x14ac:dyDescent="0.25">
      <c r="A1" s="138" t="s">
        <v>6</v>
      </c>
    </row>
    <row r="2" spans="1:13" thickBot="1" x14ac:dyDescent="0.3">
      <c r="A2" s="1097" t="s">
        <v>163</v>
      </c>
      <c r="B2" s="1098"/>
      <c r="C2" s="1098"/>
      <c r="D2" s="1099"/>
      <c r="E2" s="137"/>
      <c r="G2" s="1097" t="s">
        <v>163</v>
      </c>
      <c r="H2" s="1098"/>
      <c r="I2" s="1098"/>
      <c r="J2" s="1099"/>
      <c r="L2" s="124" t="s">
        <v>181</v>
      </c>
      <c r="M2" s="123"/>
    </row>
    <row r="3" spans="1:13" ht="15.75" x14ac:dyDescent="0.25">
      <c r="A3" s="65" t="s">
        <v>123</v>
      </c>
      <c r="B3" s="1104">
        <f>'Contact Info'!D3</f>
        <v>0</v>
      </c>
      <c r="C3" s="1105"/>
      <c r="D3" s="1106"/>
      <c r="G3" s="65" t="s">
        <v>123</v>
      </c>
      <c r="H3" s="1104">
        <f>B3</f>
        <v>0</v>
      </c>
      <c r="I3" s="1105"/>
      <c r="J3" s="1106"/>
      <c r="L3" s="122" t="s">
        <v>171</v>
      </c>
      <c r="M3" s="121" t="s">
        <v>170</v>
      </c>
    </row>
    <row r="4" spans="1:13" ht="15.75" x14ac:dyDescent="0.25">
      <c r="A4" s="65" t="s">
        <v>4</v>
      </c>
      <c r="B4" s="1107">
        <f>'Contact Info'!B3</f>
        <v>0</v>
      </c>
      <c r="C4" s="1108"/>
      <c r="D4" s="1109"/>
      <c r="G4" s="65" t="s">
        <v>4</v>
      </c>
      <c r="H4" s="1107">
        <f>B4</f>
        <v>0</v>
      </c>
      <c r="I4" s="1108"/>
      <c r="J4" s="1109"/>
      <c r="L4" s="130" t="s">
        <v>180</v>
      </c>
      <c r="M4" s="111">
        <v>5000</v>
      </c>
    </row>
    <row r="5" spans="1:13" thickBot="1" x14ac:dyDescent="0.3">
      <c r="A5" s="64" t="s">
        <v>122</v>
      </c>
      <c r="B5" s="1110"/>
      <c r="C5" s="1111"/>
      <c r="D5" s="1112"/>
      <c r="E5" s="136" t="s">
        <v>0</v>
      </c>
      <c r="G5" s="64" t="s">
        <v>122</v>
      </c>
      <c r="H5" s="1110"/>
      <c r="I5" s="1111"/>
      <c r="J5" s="1112"/>
      <c r="L5" s="130" t="s">
        <v>179</v>
      </c>
      <c r="M5" s="111">
        <v>6000</v>
      </c>
    </row>
    <row r="6" spans="1:13" ht="15.75" customHeight="1" thickBot="1" x14ac:dyDescent="0.25">
      <c r="A6" s="63"/>
      <c r="B6" s="62"/>
      <c r="C6" s="62"/>
      <c r="D6" s="61"/>
      <c r="G6" s="63"/>
      <c r="H6" s="62"/>
      <c r="I6" s="62"/>
      <c r="J6" s="61"/>
      <c r="L6" s="130" t="s">
        <v>178</v>
      </c>
      <c r="M6" s="111">
        <v>7000</v>
      </c>
    </row>
    <row r="7" spans="1:13" thickBot="1" x14ac:dyDescent="0.3">
      <c r="A7" s="60" t="s">
        <v>162</v>
      </c>
      <c r="B7" s="31"/>
      <c r="C7" s="1102"/>
      <c r="D7" s="1103"/>
      <c r="G7" s="60" t="s">
        <v>162</v>
      </c>
      <c r="H7" s="31"/>
      <c r="I7" s="1100"/>
      <c r="J7" s="1101"/>
      <c r="L7" s="130" t="s">
        <v>177</v>
      </c>
      <c r="M7" s="111">
        <v>8000</v>
      </c>
    </row>
    <row r="8" spans="1:13" ht="12" customHeight="1" thickBot="1" x14ac:dyDescent="0.3">
      <c r="A8" s="59"/>
      <c r="B8" s="58"/>
      <c r="C8" s="58"/>
      <c r="D8" s="57"/>
      <c r="G8" s="59"/>
      <c r="H8" s="58"/>
      <c r="I8" s="58"/>
      <c r="J8" s="57"/>
      <c r="L8" s="130" t="s">
        <v>176</v>
      </c>
      <c r="M8" s="111">
        <v>9000</v>
      </c>
    </row>
    <row r="9" spans="1:13" thickBot="1" x14ac:dyDescent="0.3">
      <c r="A9" s="93" t="s">
        <v>161</v>
      </c>
      <c r="B9" s="134" t="s">
        <v>18</v>
      </c>
      <c r="C9" s="133"/>
      <c r="D9" s="132" t="s">
        <v>17</v>
      </c>
      <c r="E9" s="94" t="s">
        <v>0</v>
      </c>
      <c r="F9" s="135"/>
      <c r="G9" s="93" t="s">
        <v>161</v>
      </c>
      <c r="H9" s="134" t="s">
        <v>18</v>
      </c>
      <c r="I9" s="133"/>
      <c r="J9" s="132" t="s">
        <v>17</v>
      </c>
      <c r="L9" s="130" t="s">
        <v>175</v>
      </c>
      <c r="M9" s="111">
        <v>10000</v>
      </c>
    </row>
    <row r="10" spans="1:13" ht="15.75" x14ac:dyDescent="0.25">
      <c r="A10" s="82" t="s">
        <v>16</v>
      </c>
      <c r="B10" s="516">
        <v>0</v>
      </c>
      <c r="C10" s="131">
        <f>B10/60</f>
        <v>0</v>
      </c>
      <c r="D10" s="88"/>
      <c r="E10" s="80" t="s">
        <v>0</v>
      </c>
      <c r="F10" s="120" t="s">
        <v>0</v>
      </c>
      <c r="G10" s="82" t="s">
        <v>16</v>
      </c>
      <c r="H10" s="516"/>
      <c r="I10" s="131">
        <f>H10/60</f>
        <v>0</v>
      </c>
      <c r="J10" s="88"/>
      <c r="L10" s="130" t="s">
        <v>174</v>
      </c>
      <c r="M10" s="111">
        <v>12000</v>
      </c>
    </row>
    <row r="11" spans="1:13" thickBot="1" x14ac:dyDescent="0.3">
      <c r="A11" s="82" t="s">
        <v>15</v>
      </c>
      <c r="B11" s="517">
        <v>0</v>
      </c>
      <c r="C11" s="83"/>
      <c r="D11" s="81"/>
      <c r="E11" s="80" t="s">
        <v>0</v>
      </c>
      <c r="F11" s="120" t="s">
        <v>0</v>
      </c>
      <c r="G11" s="82" t="s">
        <v>15</v>
      </c>
      <c r="H11" s="517"/>
      <c r="I11" s="83"/>
      <c r="J11" s="81"/>
      <c r="L11" s="129" t="s">
        <v>173</v>
      </c>
      <c r="M11" s="128">
        <v>14000</v>
      </c>
    </row>
    <row r="12" spans="1:13" thickBot="1" x14ac:dyDescent="0.3">
      <c r="A12" s="82" t="s">
        <v>14</v>
      </c>
      <c r="B12" s="518">
        <v>0</v>
      </c>
      <c r="C12" s="83"/>
      <c r="D12" s="81"/>
      <c r="E12" s="80" t="s">
        <v>0</v>
      </c>
      <c r="F12" s="120" t="s">
        <v>0</v>
      </c>
      <c r="G12" s="82" t="s">
        <v>14</v>
      </c>
      <c r="H12" s="518"/>
      <c r="I12" s="83"/>
      <c r="J12" s="81"/>
      <c r="L12" s="127"/>
      <c r="M12" s="127"/>
    </row>
    <row r="13" spans="1:13" thickBot="1" x14ac:dyDescent="0.3">
      <c r="A13" s="82" t="s">
        <v>13</v>
      </c>
      <c r="B13" s="126">
        <v>8760</v>
      </c>
      <c r="C13" s="83"/>
      <c r="D13" s="125"/>
      <c r="E13" s="69"/>
      <c r="F13" s="69"/>
      <c r="G13" s="82" t="s">
        <v>13</v>
      </c>
      <c r="H13" s="126">
        <v>8760</v>
      </c>
      <c r="I13" s="83"/>
      <c r="J13" s="125"/>
      <c r="L13" s="124" t="s">
        <v>172</v>
      </c>
      <c r="M13" s="123"/>
    </row>
    <row r="14" spans="1:13" ht="15.75" x14ac:dyDescent="0.25">
      <c r="A14" s="82" t="s">
        <v>12</v>
      </c>
      <c r="B14" s="24" t="e">
        <f>B13/C10*B11</f>
        <v>#DIV/0!</v>
      </c>
      <c r="C14" s="83"/>
      <c r="D14" s="519"/>
      <c r="E14" s="80" t="s">
        <v>0</v>
      </c>
      <c r="F14" s="120" t="s">
        <v>0</v>
      </c>
      <c r="G14" s="82" t="s">
        <v>12</v>
      </c>
      <c r="H14" s="85" t="e">
        <f>H13/I10*H11</f>
        <v>#DIV/0!</v>
      </c>
      <c r="I14" s="83"/>
      <c r="J14" s="519"/>
      <c r="L14" s="122" t="s">
        <v>171</v>
      </c>
      <c r="M14" s="121" t="s">
        <v>170</v>
      </c>
    </row>
    <row r="15" spans="1:13" ht="15.75" x14ac:dyDescent="0.25">
      <c r="A15" s="82" t="s">
        <v>11</v>
      </c>
      <c r="B15" s="119"/>
      <c r="C15" s="78"/>
      <c r="D15" s="520">
        <v>0</v>
      </c>
      <c r="E15" s="80" t="s">
        <v>0</v>
      </c>
      <c r="F15" s="120" t="s">
        <v>0</v>
      </c>
      <c r="G15" s="82" t="s">
        <v>11</v>
      </c>
      <c r="H15" s="119"/>
      <c r="I15" s="78"/>
      <c r="J15" s="520"/>
      <c r="L15" s="112" t="s">
        <v>169</v>
      </c>
      <c r="M15" s="111">
        <v>18000</v>
      </c>
    </row>
    <row r="16" spans="1:13" ht="12" customHeight="1" thickBot="1" x14ac:dyDescent="0.3">
      <c r="A16" s="118"/>
      <c r="B16" s="117"/>
      <c r="C16" s="67"/>
      <c r="D16" s="116"/>
      <c r="E16" s="71"/>
      <c r="F16" s="106"/>
      <c r="G16" s="118"/>
      <c r="H16" s="117"/>
      <c r="I16" s="67"/>
      <c r="J16" s="116"/>
      <c r="L16" s="112" t="s">
        <v>168</v>
      </c>
      <c r="M16" s="111">
        <v>21000</v>
      </c>
    </row>
    <row r="17" spans="1:13" ht="12" customHeight="1" thickBot="1" x14ac:dyDescent="0.3">
      <c r="A17" s="76"/>
      <c r="B17" s="115"/>
      <c r="C17" s="114"/>
      <c r="D17" s="113"/>
      <c r="E17" s="72" t="s">
        <v>0</v>
      </c>
      <c r="F17" s="106"/>
      <c r="G17" s="76"/>
      <c r="H17" s="115"/>
      <c r="I17" s="114"/>
      <c r="J17" s="113"/>
      <c r="L17" s="112" t="s">
        <v>167</v>
      </c>
      <c r="M17" s="111">
        <v>23000</v>
      </c>
    </row>
    <row r="18" spans="1:13" thickBot="1" x14ac:dyDescent="0.3">
      <c r="A18" s="82" t="s">
        <v>10</v>
      </c>
      <c r="B18" s="110"/>
      <c r="C18" s="109"/>
      <c r="D18" s="41" t="e">
        <f>(B14-D14)*B12</f>
        <v>#DIV/0!</v>
      </c>
      <c r="E18" s="106" t="s">
        <v>0</v>
      </c>
      <c r="F18" s="106"/>
      <c r="G18" s="82" t="s">
        <v>10</v>
      </c>
      <c r="H18" s="110"/>
      <c r="I18" s="109"/>
      <c r="J18" s="41" t="e">
        <f>(H14-J14)*H12</f>
        <v>#DIV/0!</v>
      </c>
      <c r="L18" s="112" t="s">
        <v>166</v>
      </c>
      <c r="M18" s="111">
        <v>24000</v>
      </c>
    </row>
    <row r="19" spans="1:13" thickBot="1" x14ac:dyDescent="0.3">
      <c r="A19" s="82" t="s">
        <v>9</v>
      </c>
      <c r="B19" s="110"/>
      <c r="C19" s="109"/>
      <c r="D19" s="38" t="e">
        <f>D18*10</f>
        <v>#DIV/0!</v>
      </c>
      <c r="E19" s="106" t="s">
        <v>0</v>
      </c>
      <c r="F19" s="106"/>
      <c r="G19" s="82" t="s">
        <v>9</v>
      </c>
      <c r="H19" s="110"/>
      <c r="I19" s="109"/>
      <c r="J19" s="38" t="e">
        <f>J18*10</f>
        <v>#DIV/0!</v>
      </c>
      <c r="L19" s="108" t="s">
        <v>165</v>
      </c>
      <c r="M19" s="107"/>
    </row>
    <row r="20" spans="1:13" thickBot="1" x14ac:dyDescent="0.3">
      <c r="A20" s="82" t="s">
        <v>8</v>
      </c>
      <c r="B20" s="110"/>
      <c r="C20" s="109"/>
      <c r="D20" s="387" t="e">
        <f>D19/D15</f>
        <v>#DIV/0!</v>
      </c>
      <c r="E20" s="106" t="s">
        <v>0</v>
      </c>
      <c r="F20" s="105"/>
      <c r="G20" s="82" t="s">
        <v>8</v>
      </c>
      <c r="H20" s="110"/>
      <c r="I20" s="109"/>
      <c r="J20" s="387" t="e">
        <f>J19/J15</f>
        <v>#DIV/0!</v>
      </c>
      <c r="L20" s="104" t="s">
        <v>164</v>
      </c>
      <c r="M20" s="103"/>
    </row>
    <row r="21" spans="1:13" ht="12.75" x14ac:dyDescent="0.2">
      <c r="A21" s="101"/>
      <c r="B21" s="100" t="s">
        <v>7</v>
      </c>
      <c r="C21" s="99"/>
      <c r="D21" s="98"/>
      <c r="E21" s="69"/>
      <c r="F21" s="102"/>
      <c r="G21" s="101"/>
      <c r="H21" s="100" t="s">
        <v>7</v>
      </c>
      <c r="I21" s="99"/>
      <c r="J21" s="98"/>
    </row>
    <row r="22" spans="1:13" ht="13.5" thickBot="1" x14ac:dyDescent="0.25">
      <c r="A22" s="68"/>
      <c r="B22" s="67"/>
      <c r="C22" s="67"/>
      <c r="D22" s="97"/>
      <c r="E22" s="69"/>
      <c r="F22" s="69"/>
      <c r="G22" s="68"/>
      <c r="H22" s="67"/>
      <c r="I22" s="67"/>
      <c r="J22" s="97"/>
    </row>
    <row r="23" spans="1:13" ht="13.5" thickBot="1" x14ac:dyDescent="0.25">
      <c r="A23" s="96"/>
      <c r="B23" s="69"/>
      <c r="C23" s="69"/>
      <c r="D23" s="95"/>
      <c r="E23" s="69"/>
      <c r="F23" s="69"/>
      <c r="G23" s="96"/>
      <c r="H23" s="69"/>
      <c r="I23" s="69"/>
      <c r="J23" s="95"/>
    </row>
    <row r="24" spans="1:13" thickBot="1" x14ac:dyDescent="0.3">
      <c r="A24" s="93" t="s">
        <v>160</v>
      </c>
      <c r="B24" s="91" t="s">
        <v>18</v>
      </c>
      <c r="C24" s="92"/>
      <c r="D24" s="91" t="s">
        <v>17</v>
      </c>
      <c r="E24" s="94" t="s">
        <v>0</v>
      </c>
      <c r="F24" s="71"/>
      <c r="G24" s="93" t="s">
        <v>160</v>
      </c>
      <c r="H24" s="91" t="s">
        <v>18</v>
      </c>
      <c r="I24" s="92"/>
      <c r="J24" s="91" t="s">
        <v>17</v>
      </c>
    </row>
    <row r="25" spans="1:13" ht="15.75" x14ac:dyDescent="0.25">
      <c r="A25" s="82" t="s">
        <v>159</v>
      </c>
      <c r="B25" s="521"/>
      <c r="C25" s="86"/>
      <c r="D25" s="90"/>
      <c r="E25" s="80" t="s">
        <v>0</v>
      </c>
      <c r="F25" s="71" t="s">
        <v>0</v>
      </c>
      <c r="G25" s="82" t="s">
        <v>159</v>
      </c>
      <c r="H25" s="521"/>
      <c r="I25" s="86"/>
      <c r="J25" s="90"/>
    </row>
    <row r="26" spans="1:13" ht="15.75" x14ac:dyDescent="0.25">
      <c r="A26" s="82" t="s">
        <v>158</v>
      </c>
      <c r="B26" s="522" t="s">
        <v>0</v>
      </c>
      <c r="C26" s="89"/>
      <c r="D26" s="524" t="s">
        <v>0</v>
      </c>
      <c r="E26" s="80" t="s">
        <v>0</v>
      </c>
      <c r="F26" s="71" t="s">
        <v>0</v>
      </c>
      <c r="G26" s="82" t="s">
        <v>158</v>
      </c>
      <c r="H26" s="522"/>
      <c r="I26" s="89"/>
      <c r="J26" s="524"/>
    </row>
    <row r="27" spans="1:13" ht="15.75" x14ac:dyDescent="0.25">
      <c r="A27" s="82" t="s">
        <v>157</v>
      </c>
      <c r="B27" s="523" t="s">
        <v>0</v>
      </c>
      <c r="C27" s="86"/>
      <c r="D27" s="88"/>
      <c r="E27" s="80" t="s">
        <v>0</v>
      </c>
      <c r="F27" s="71" t="s">
        <v>0</v>
      </c>
      <c r="G27" s="82" t="s">
        <v>157</v>
      </c>
      <c r="H27" s="523"/>
      <c r="I27" s="86"/>
      <c r="J27" s="88"/>
    </row>
    <row r="28" spans="1:13" ht="15.75" x14ac:dyDescent="0.25">
      <c r="A28" s="82" t="s">
        <v>83</v>
      </c>
      <c r="B28" s="87" t="str">
        <f>IF(B27="Annual Professional Maintenance", "0.01", "0.03")</f>
        <v>0.03</v>
      </c>
      <c r="C28" s="86"/>
      <c r="D28" s="81"/>
      <c r="E28" s="80" t="s">
        <v>0</v>
      </c>
      <c r="F28" s="71" t="s">
        <v>0</v>
      </c>
      <c r="G28" s="82" t="s">
        <v>83</v>
      </c>
      <c r="H28" s="26" t="str">
        <f>IF(H27="Annual Professional Maintenance", "0.01", "0.03")</f>
        <v>0.03</v>
      </c>
      <c r="I28" s="86"/>
      <c r="J28" s="81"/>
    </row>
    <row r="29" spans="1:13" ht="15.75" x14ac:dyDescent="0.25">
      <c r="A29" s="82" t="s">
        <v>156</v>
      </c>
      <c r="B29" s="85" t="e">
        <f>B26*(1-B28)^(B5-B25)</f>
        <v>#VALUE!</v>
      </c>
      <c r="C29" s="78"/>
      <c r="D29" s="81"/>
      <c r="E29" s="80" t="s">
        <v>0</v>
      </c>
      <c r="F29" s="71" t="s">
        <v>0</v>
      </c>
      <c r="G29" s="82" t="s">
        <v>156</v>
      </c>
      <c r="H29" s="24">
        <f>H26*(1-H28)^(H5-H25)</f>
        <v>0</v>
      </c>
      <c r="I29" s="78"/>
      <c r="J29" s="81"/>
    </row>
    <row r="30" spans="1:13" ht="12" customHeight="1" x14ac:dyDescent="0.25">
      <c r="A30" s="82"/>
      <c r="B30" s="84"/>
      <c r="C30" s="78"/>
      <c r="D30" s="81"/>
      <c r="E30" s="71" t="s">
        <v>0</v>
      </c>
      <c r="F30" s="71"/>
      <c r="G30" s="82"/>
      <c r="H30" s="84"/>
      <c r="I30" s="78"/>
      <c r="J30" s="81"/>
    </row>
    <row r="31" spans="1:13" ht="15.75" x14ac:dyDescent="0.25">
      <c r="A31" s="82" t="s">
        <v>155</v>
      </c>
      <c r="B31" s="525" t="s">
        <v>0</v>
      </c>
      <c r="C31" s="83"/>
      <c r="D31" s="81"/>
      <c r="E31" s="80" t="s">
        <v>0</v>
      </c>
      <c r="F31" s="71" t="s">
        <v>0</v>
      </c>
      <c r="G31" s="82" t="s">
        <v>155</v>
      </c>
      <c r="H31" s="525"/>
      <c r="I31" s="83"/>
      <c r="J31" s="81"/>
    </row>
    <row r="32" spans="1:13" ht="15.75" x14ac:dyDescent="0.25">
      <c r="A32" s="82" t="s">
        <v>154</v>
      </c>
      <c r="B32" s="526" t="s">
        <v>0</v>
      </c>
      <c r="C32" s="83"/>
      <c r="D32" s="81"/>
      <c r="E32" s="80" t="s">
        <v>0</v>
      </c>
      <c r="F32" s="71" t="s">
        <v>0</v>
      </c>
      <c r="G32" s="82" t="s">
        <v>154</v>
      </c>
      <c r="H32" s="526"/>
      <c r="I32" s="83"/>
      <c r="J32" s="81"/>
    </row>
    <row r="33" spans="1:10" ht="15.75" x14ac:dyDescent="0.25">
      <c r="A33" s="82"/>
      <c r="B33" s="22" t="e">
        <f>B32*B34</f>
        <v>#VALUE!</v>
      </c>
      <c r="C33" s="83"/>
      <c r="D33" s="81"/>
      <c r="E33" s="80" t="s">
        <v>0</v>
      </c>
      <c r="F33" s="71" t="s">
        <v>0</v>
      </c>
      <c r="G33" s="82"/>
      <c r="H33" s="22">
        <f>H32*H34</f>
        <v>0</v>
      </c>
      <c r="I33" s="83"/>
      <c r="J33" s="81"/>
    </row>
    <row r="34" spans="1:10" ht="15.75" x14ac:dyDescent="0.25">
      <c r="A34" s="82" t="s">
        <v>153</v>
      </c>
      <c r="B34" s="527"/>
      <c r="C34" s="78"/>
      <c r="D34" s="81"/>
      <c r="E34" s="80" t="s">
        <v>0</v>
      </c>
      <c r="F34" s="71" t="s">
        <v>0</v>
      </c>
      <c r="G34" s="82" t="s">
        <v>153</v>
      </c>
      <c r="H34" s="527"/>
      <c r="I34" s="78"/>
      <c r="J34" s="81"/>
    </row>
    <row r="35" spans="1:10" ht="12" customHeight="1" thickBot="1" x14ac:dyDescent="0.3">
      <c r="A35" s="79"/>
      <c r="B35" s="78"/>
      <c r="C35" s="78"/>
      <c r="D35" s="77"/>
      <c r="E35" s="80" t="s">
        <v>0</v>
      </c>
      <c r="F35" s="71" t="s">
        <v>0</v>
      </c>
      <c r="G35" s="79"/>
      <c r="H35" s="78"/>
      <c r="I35" s="78"/>
      <c r="J35" s="77"/>
    </row>
    <row r="36" spans="1:10" thickBot="1" x14ac:dyDescent="0.3">
      <c r="A36" s="76"/>
      <c r="B36" s="75"/>
      <c r="C36" s="74"/>
      <c r="D36" s="73"/>
      <c r="E36" s="72" t="s">
        <v>0</v>
      </c>
      <c r="F36" s="71"/>
      <c r="G36" s="18"/>
      <c r="H36" s="17"/>
      <c r="I36" s="16"/>
      <c r="J36" s="15"/>
    </row>
    <row r="37" spans="1:10" thickBot="1" x14ac:dyDescent="0.3">
      <c r="A37" s="9" t="s">
        <v>152</v>
      </c>
      <c r="B37" s="11"/>
      <c r="C37" s="14"/>
      <c r="D37" s="13" t="e">
        <f>(D26-C39)*0.1</f>
        <v>#VALUE!</v>
      </c>
      <c r="E37" s="71" t="s">
        <v>0</v>
      </c>
      <c r="F37" s="71"/>
      <c r="G37" s="9" t="s">
        <v>152</v>
      </c>
      <c r="H37" s="11"/>
      <c r="I37" s="14"/>
      <c r="J37" s="13" t="e">
        <f>(J26-I39)*0.1</f>
        <v>#DIV/0!</v>
      </c>
    </row>
    <row r="38" spans="1:10" thickBot="1" x14ac:dyDescent="0.3">
      <c r="A38" s="9"/>
      <c r="B38" s="70" t="s">
        <v>151</v>
      </c>
      <c r="C38" s="7"/>
      <c r="D38" s="12"/>
      <c r="E38" s="71"/>
      <c r="F38" s="71"/>
      <c r="G38" s="9"/>
      <c r="H38" s="70" t="s">
        <v>151</v>
      </c>
      <c r="I38" s="7"/>
      <c r="J38" s="12"/>
    </row>
    <row r="39" spans="1:10" ht="20.25" customHeight="1" thickBot="1" x14ac:dyDescent="0.3">
      <c r="A39" s="9" t="s">
        <v>150</v>
      </c>
      <c r="B39" s="11"/>
      <c r="C39" s="11" t="e">
        <f>B31/B33</f>
        <v>#VALUE!</v>
      </c>
      <c r="D39" s="10" t="e">
        <f>(D26-B29)*0.1</f>
        <v>#VALUE!</v>
      </c>
      <c r="E39" s="71" t="s">
        <v>0</v>
      </c>
      <c r="F39" s="71"/>
      <c r="G39" s="9" t="s">
        <v>150</v>
      </c>
      <c r="H39" s="11"/>
      <c r="I39" s="11" t="e">
        <f>H31/H33</f>
        <v>#DIV/0!</v>
      </c>
      <c r="J39" s="10">
        <f>(J26-H29)*0.1</f>
        <v>0</v>
      </c>
    </row>
    <row r="40" spans="1:10" ht="15.75" x14ac:dyDescent="0.25">
      <c r="A40" s="9"/>
      <c r="B40" s="70" t="s">
        <v>149</v>
      </c>
      <c r="C40" s="7"/>
      <c r="D40" s="6"/>
      <c r="E40" s="69"/>
      <c r="F40" s="69"/>
      <c r="G40" s="9"/>
      <c r="H40" s="70" t="s">
        <v>149</v>
      </c>
      <c r="I40" s="7"/>
      <c r="J40" s="6"/>
    </row>
    <row r="41" spans="1:10" ht="13.5" thickBot="1" x14ac:dyDescent="0.25">
      <c r="A41" s="5"/>
      <c r="B41" s="4"/>
      <c r="C41" s="4"/>
      <c r="D41" s="3"/>
      <c r="E41" s="69"/>
      <c r="F41" s="69"/>
      <c r="G41" s="68"/>
      <c r="H41" s="67"/>
      <c r="I41" s="67"/>
      <c r="J41" s="66"/>
    </row>
    <row r="42" spans="1:10" ht="12.75" x14ac:dyDescent="0.2"/>
    <row r="43" spans="1:10" thickBot="1" x14ac:dyDescent="0.3">
      <c r="G43" s="51"/>
    </row>
    <row r="44" spans="1:10" thickBot="1" x14ac:dyDescent="0.25">
      <c r="A44" s="1097" t="s">
        <v>163</v>
      </c>
      <c r="B44" s="1098"/>
      <c r="C44" s="1098"/>
      <c r="D44" s="1099"/>
      <c r="G44" s="1097" t="s">
        <v>163</v>
      </c>
      <c r="H44" s="1098"/>
      <c r="I44" s="1098"/>
      <c r="J44" s="1099"/>
    </row>
    <row r="45" spans="1:10" ht="15.75" x14ac:dyDescent="0.25">
      <c r="A45" s="65" t="s">
        <v>123</v>
      </c>
      <c r="B45" s="1104">
        <f>B3</f>
        <v>0</v>
      </c>
      <c r="C45" s="1105"/>
      <c r="D45" s="1106"/>
      <c r="G45" s="65" t="s">
        <v>123</v>
      </c>
      <c r="H45" s="1104">
        <f>B45</f>
        <v>0</v>
      </c>
      <c r="I45" s="1105"/>
      <c r="J45" s="1106"/>
    </row>
    <row r="46" spans="1:10" ht="15.75" x14ac:dyDescent="0.25">
      <c r="A46" s="65" t="s">
        <v>4</v>
      </c>
      <c r="B46" s="1107">
        <f>B4</f>
        <v>0</v>
      </c>
      <c r="C46" s="1108"/>
      <c r="D46" s="1109"/>
      <c r="G46" s="65" t="s">
        <v>4</v>
      </c>
      <c r="H46" s="1107">
        <f>B46</f>
        <v>0</v>
      </c>
      <c r="I46" s="1108"/>
      <c r="J46" s="1109"/>
    </row>
    <row r="47" spans="1:10" thickBot="1" x14ac:dyDescent="0.3">
      <c r="A47" s="64" t="s">
        <v>122</v>
      </c>
      <c r="B47" s="1110"/>
      <c r="C47" s="1111"/>
      <c r="D47" s="1112"/>
      <c r="G47" s="64" t="s">
        <v>122</v>
      </c>
      <c r="H47" s="1110"/>
      <c r="I47" s="1111"/>
      <c r="J47" s="1112"/>
    </row>
    <row r="48" spans="1:10" ht="13.5" thickBot="1" x14ac:dyDescent="0.25">
      <c r="A48" s="63"/>
      <c r="B48" s="62"/>
      <c r="C48" s="62"/>
      <c r="D48" s="61"/>
      <c r="G48" s="63"/>
      <c r="H48" s="62"/>
      <c r="I48" s="62"/>
      <c r="J48" s="61"/>
    </row>
    <row r="49" spans="1:10" thickBot="1" x14ac:dyDescent="0.3">
      <c r="A49" s="60" t="s">
        <v>162</v>
      </c>
      <c r="B49" s="31"/>
      <c r="C49" s="1100"/>
      <c r="D49" s="1101"/>
      <c r="G49" s="60" t="s">
        <v>162</v>
      </c>
      <c r="H49" s="31"/>
      <c r="I49" s="1100"/>
      <c r="J49" s="1101"/>
    </row>
    <row r="50" spans="1:10" thickBot="1" x14ac:dyDescent="0.3">
      <c r="A50" s="59"/>
      <c r="B50" s="58"/>
      <c r="C50" s="58"/>
      <c r="D50" s="57"/>
      <c r="G50" s="59"/>
      <c r="H50" s="58"/>
      <c r="I50" s="58"/>
      <c r="J50" s="57"/>
    </row>
    <row r="51" spans="1:10" thickBot="1" x14ac:dyDescent="0.3">
      <c r="A51" s="32" t="s">
        <v>161</v>
      </c>
      <c r="B51" s="55" t="s">
        <v>18</v>
      </c>
      <c r="C51" s="54"/>
      <c r="D51" s="53" t="s">
        <v>17</v>
      </c>
      <c r="E51" s="56"/>
      <c r="F51" s="56"/>
      <c r="G51" s="32" t="s">
        <v>161</v>
      </c>
      <c r="H51" s="55" t="s">
        <v>18</v>
      </c>
      <c r="I51" s="54"/>
      <c r="J51" s="53" t="s">
        <v>17</v>
      </c>
    </row>
    <row r="52" spans="1:10" ht="15.75" x14ac:dyDescent="0.25">
      <c r="A52" s="9" t="s">
        <v>16</v>
      </c>
      <c r="B52" s="516"/>
      <c r="C52" s="52">
        <f>B52/60</f>
        <v>0</v>
      </c>
      <c r="D52" s="27"/>
      <c r="F52" s="51"/>
      <c r="G52" s="9" t="s">
        <v>16</v>
      </c>
      <c r="H52" s="516"/>
      <c r="I52" s="52">
        <f>H52/60</f>
        <v>0</v>
      </c>
      <c r="J52" s="27"/>
    </row>
    <row r="53" spans="1:10" ht="15.75" x14ac:dyDescent="0.25">
      <c r="A53" s="9" t="s">
        <v>15</v>
      </c>
      <c r="B53" s="517"/>
      <c r="C53" s="11"/>
      <c r="D53" s="21"/>
      <c r="F53" s="51"/>
      <c r="G53" s="9" t="s">
        <v>15</v>
      </c>
      <c r="H53" s="517"/>
      <c r="I53" s="11"/>
      <c r="J53" s="21"/>
    </row>
    <row r="54" spans="1:10" ht="15.75" x14ac:dyDescent="0.25">
      <c r="A54" s="9" t="s">
        <v>14</v>
      </c>
      <c r="B54" s="518"/>
      <c r="C54" s="11"/>
      <c r="D54" s="21"/>
      <c r="G54" s="9" t="s">
        <v>14</v>
      </c>
      <c r="H54" s="518"/>
      <c r="I54" s="11"/>
      <c r="J54" s="21"/>
    </row>
    <row r="55" spans="1:10" ht="15.75" x14ac:dyDescent="0.25">
      <c r="A55" s="9" t="s">
        <v>13</v>
      </c>
      <c r="B55" s="50">
        <v>8760</v>
      </c>
      <c r="C55" s="11"/>
      <c r="D55" s="49"/>
      <c r="G55" s="9" t="s">
        <v>13</v>
      </c>
      <c r="H55" s="50">
        <v>8760</v>
      </c>
      <c r="I55" s="11"/>
      <c r="J55" s="49"/>
    </row>
    <row r="56" spans="1:10" ht="15.75" x14ac:dyDescent="0.25">
      <c r="A56" s="9" t="s">
        <v>12</v>
      </c>
      <c r="B56" s="24" t="e">
        <f>B55/C52*B53</f>
        <v>#DIV/0!</v>
      </c>
      <c r="C56" s="11"/>
      <c r="D56" s="519"/>
      <c r="G56" s="9" t="s">
        <v>12</v>
      </c>
      <c r="H56" s="24" t="e">
        <f>H55/I52*H53</f>
        <v>#DIV/0!</v>
      </c>
      <c r="I56" s="11"/>
      <c r="J56" s="519"/>
    </row>
    <row r="57" spans="1:10" ht="15.75" x14ac:dyDescent="0.25">
      <c r="A57" s="9" t="s">
        <v>11</v>
      </c>
      <c r="B57" s="48"/>
      <c r="C57" s="14"/>
      <c r="D57" s="520"/>
      <c r="G57" s="9" t="s">
        <v>11</v>
      </c>
      <c r="H57" s="48"/>
      <c r="I57" s="14"/>
      <c r="J57" s="520"/>
    </row>
    <row r="58" spans="1:10" thickBot="1" x14ac:dyDescent="0.3">
      <c r="A58" s="47"/>
      <c r="B58" s="46"/>
      <c r="C58" s="4"/>
      <c r="D58" s="45"/>
      <c r="G58" s="47"/>
      <c r="H58" s="46"/>
      <c r="I58" s="4"/>
      <c r="J58" s="45"/>
    </row>
    <row r="59" spans="1:10" thickBot="1" x14ac:dyDescent="0.3">
      <c r="A59" s="18"/>
      <c r="B59" s="44"/>
      <c r="C59" s="43"/>
      <c r="D59" s="42"/>
      <c r="G59" s="18"/>
      <c r="H59" s="44"/>
      <c r="I59" s="43"/>
      <c r="J59" s="42"/>
    </row>
    <row r="60" spans="1:10" thickBot="1" x14ac:dyDescent="0.3">
      <c r="A60" s="9" t="s">
        <v>10</v>
      </c>
      <c r="B60" s="40"/>
      <c r="C60" s="39"/>
      <c r="D60" s="41" t="e">
        <f>(B56-D56)*B54</f>
        <v>#DIV/0!</v>
      </c>
      <c r="G60" s="9" t="s">
        <v>10</v>
      </c>
      <c r="H60" s="40"/>
      <c r="I60" s="39"/>
      <c r="J60" s="41" t="e">
        <f>(H56-J56)*H54</f>
        <v>#DIV/0!</v>
      </c>
    </row>
    <row r="61" spans="1:10" thickBot="1" x14ac:dyDescent="0.3">
      <c r="A61" s="9" t="s">
        <v>9</v>
      </c>
      <c r="B61" s="40"/>
      <c r="C61" s="39"/>
      <c r="D61" s="38" t="e">
        <f>D60*10</f>
        <v>#DIV/0!</v>
      </c>
      <c r="G61" s="9" t="s">
        <v>9</v>
      </c>
      <c r="H61" s="40"/>
      <c r="I61" s="39"/>
      <c r="J61" s="38" t="e">
        <f>J60*10</f>
        <v>#DIV/0!</v>
      </c>
    </row>
    <row r="62" spans="1:10" thickBot="1" x14ac:dyDescent="0.3">
      <c r="A62" s="9" t="s">
        <v>8</v>
      </c>
      <c r="B62" s="40"/>
      <c r="C62" s="39"/>
      <c r="D62" s="387" t="e">
        <f>D61/D57</f>
        <v>#DIV/0!</v>
      </c>
      <c r="G62" s="9" t="s">
        <v>8</v>
      </c>
      <c r="H62" s="40"/>
      <c r="I62" s="39"/>
      <c r="J62" s="387" t="e">
        <f>J61/J57</f>
        <v>#DIV/0!</v>
      </c>
    </row>
    <row r="63" spans="1:10" ht="16.5" customHeight="1" x14ac:dyDescent="0.2">
      <c r="A63" s="37"/>
      <c r="B63" s="8" t="s">
        <v>7</v>
      </c>
      <c r="C63" s="7"/>
      <c r="D63" s="36"/>
      <c r="G63" s="37"/>
      <c r="H63" s="8" t="s">
        <v>7</v>
      </c>
      <c r="I63" s="7"/>
      <c r="J63" s="36"/>
    </row>
    <row r="64" spans="1:10" ht="16.5" customHeight="1" thickBot="1" x14ac:dyDescent="0.25">
      <c r="A64" s="5"/>
      <c r="B64" s="4"/>
      <c r="C64" s="4"/>
      <c r="D64" s="35"/>
      <c r="G64" s="5"/>
      <c r="H64" s="4"/>
      <c r="I64" s="4"/>
      <c r="J64" s="35"/>
    </row>
    <row r="65" spans="1:10" ht="16.5" customHeight="1" thickBot="1" x14ac:dyDescent="0.25">
      <c r="A65" s="34"/>
      <c r="D65" s="33"/>
      <c r="G65" s="34"/>
      <c r="J65" s="33"/>
    </row>
    <row r="66" spans="1:10" ht="16.5" customHeight="1" thickBot="1" x14ac:dyDescent="0.3">
      <c r="A66" s="32" t="s">
        <v>160</v>
      </c>
      <c r="B66" s="30" t="s">
        <v>18</v>
      </c>
      <c r="C66" s="31"/>
      <c r="D66" s="30" t="s">
        <v>17</v>
      </c>
      <c r="G66" s="32" t="s">
        <v>160</v>
      </c>
      <c r="H66" s="30" t="s">
        <v>18</v>
      </c>
      <c r="I66" s="31"/>
      <c r="J66" s="30" t="s">
        <v>17</v>
      </c>
    </row>
    <row r="67" spans="1:10" ht="16.5" customHeight="1" x14ac:dyDescent="0.25">
      <c r="A67" s="9" t="s">
        <v>159</v>
      </c>
      <c r="B67" s="521"/>
      <c r="C67" s="25"/>
      <c r="D67" s="29"/>
      <c r="G67" s="9" t="s">
        <v>159</v>
      </c>
      <c r="H67" s="521"/>
      <c r="I67" s="25"/>
      <c r="J67" s="29"/>
    </row>
    <row r="68" spans="1:10" ht="16.5" customHeight="1" x14ac:dyDescent="0.25">
      <c r="A68" s="9" t="s">
        <v>158</v>
      </c>
      <c r="B68" s="522"/>
      <c r="C68" s="28"/>
      <c r="D68" s="524"/>
      <c r="G68" s="9" t="s">
        <v>158</v>
      </c>
      <c r="H68" s="522"/>
      <c r="I68" s="28"/>
      <c r="J68" s="524"/>
    </row>
    <row r="69" spans="1:10" ht="16.5" customHeight="1" x14ac:dyDescent="0.25">
      <c r="A69" s="9" t="s">
        <v>157</v>
      </c>
      <c r="B69" s="528"/>
      <c r="C69" s="25"/>
      <c r="D69" s="27"/>
      <c r="G69" s="9" t="s">
        <v>157</v>
      </c>
      <c r="H69" s="528"/>
      <c r="I69" s="25"/>
      <c r="J69" s="27"/>
    </row>
    <row r="70" spans="1:10" ht="16.5" customHeight="1" x14ac:dyDescent="0.25">
      <c r="A70" s="9" t="s">
        <v>83</v>
      </c>
      <c r="B70" s="26" t="str">
        <f>IF(B69="Annual Professional Maintenance", "0.01", "0.03")</f>
        <v>0.03</v>
      </c>
      <c r="C70" s="25"/>
      <c r="D70" s="21"/>
      <c r="G70" s="9" t="s">
        <v>83</v>
      </c>
      <c r="H70" s="26" t="str">
        <f>IF(H69="Annual Professional Maintenance", "0.01", "0.03")</f>
        <v>0.03</v>
      </c>
      <c r="I70" s="25"/>
      <c r="J70" s="21"/>
    </row>
    <row r="71" spans="1:10" ht="16.5" customHeight="1" x14ac:dyDescent="0.25">
      <c r="A71" s="9" t="s">
        <v>156</v>
      </c>
      <c r="B71" s="24">
        <f>B68*(1-B70)^(B47-B67)</f>
        <v>0</v>
      </c>
      <c r="C71" s="14"/>
      <c r="D71" s="21"/>
      <c r="G71" s="9" t="s">
        <v>156</v>
      </c>
      <c r="H71" s="24">
        <f>H68*(1-H70)^(H47-H67)</f>
        <v>0</v>
      </c>
      <c r="I71" s="14"/>
      <c r="J71" s="21"/>
    </row>
    <row r="72" spans="1:10" ht="16.5" customHeight="1" x14ac:dyDescent="0.25">
      <c r="A72" s="9"/>
      <c r="B72" s="23"/>
      <c r="C72" s="14"/>
      <c r="D72" s="21"/>
      <c r="G72" s="9"/>
      <c r="H72" s="23"/>
      <c r="I72" s="14"/>
      <c r="J72" s="21"/>
    </row>
    <row r="73" spans="1:10" ht="16.5" customHeight="1" x14ac:dyDescent="0.25">
      <c r="A73" s="9" t="s">
        <v>155</v>
      </c>
      <c r="B73" s="525"/>
      <c r="C73" s="11"/>
      <c r="D73" s="21"/>
      <c r="G73" s="9" t="s">
        <v>155</v>
      </c>
      <c r="H73" s="525"/>
      <c r="I73" s="11"/>
      <c r="J73" s="21"/>
    </row>
    <row r="74" spans="1:10" ht="16.5" customHeight="1" x14ac:dyDescent="0.25">
      <c r="A74" s="9" t="s">
        <v>154</v>
      </c>
      <c r="B74" s="526"/>
      <c r="C74" s="11"/>
      <c r="D74" s="21"/>
      <c r="G74" s="9" t="s">
        <v>154</v>
      </c>
      <c r="H74" s="526"/>
      <c r="I74" s="11"/>
      <c r="J74" s="21"/>
    </row>
    <row r="75" spans="1:10" ht="16.5" customHeight="1" x14ac:dyDescent="0.25">
      <c r="A75" s="9"/>
      <c r="B75" s="22">
        <f>B74*B76</f>
        <v>0</v>
      </c>
      <c r="C75" s="11"/>
      <c r="D75" s="21"/>
      <c r="G75" s="9"/>
      <c r="H75" s="22">
        <f>H74*H76</f>
        <v>0</v>
      </c>
      <c r="I75" s="11"/>
      <c r="J75" s="21"/>
    </row>
    <row r="76" spans="1:10" ht="16.5" customHeight="1" x14ac:dyDescent="0.25">
      <c r="A76" s="9" t="s">
        <v>153</v>
      </c>
      <c r="B76" s="527"/>
      <c r="C76" s="14"/>
      <c r="D76" s="21"/>
      <c r="G76" s="9" t="s">
        <v>153</v>
      </c>
      <c r="H76" s="527"/>
      <c r="I76" s="14"/>
      <c r="J76" s="21"/>
    </row>
    <row r="77" spans="1:10" ht="16.5" customHeight="1" thickBot="1" x14ac:dyDescent="0.25">
      <c r="A77" s="20"/>
      <c r="B77" s="14"/>
      <c r="C77" s="14"/>
      <c r="D77" s="19"/>
      <c r="G77" s="20"/>
      <c r="H77" s="14"/>
      <c r="I77" s="14"/>
      <c r="J77" s="19"/>
    </row>
    <row r="78" spans="1:10" ht="16.5" customHeight="1" thickBot="1" x14ac:dyDescent="0.3">
      <c r="A78" s="18"/>
      <c r="B78" s="17"/>
      <c r="C78" s="16"/>
      <c r="D78" s="15"/>
      <c r="G78" s="18"/>
      <c r="H78" s="17"/>
      <c r="I78" s="16"/>
      <c r="J78" s="15"/>
    </row>
    <row r="79" spans="1:10" ht="16.5" customHeight="1" thickBot="1" x14ac:dyDescent="0.3">
      <c r="A79" s="9" t="s">
        <v>152</v>
      </c>
      <c r="B79" s="11"/>
      <c r="C79" s="14"/>
      <c r="D79" s="13" t="e">
        <f>(D68-C81)*0.1</f>
        <v>#DIV/0!</v>
      </c>
      <c r="G79" s="9" t="s">
        <v>152</v>
      </c>
      <c r="H79" s="11"/>
      <c r="I79" s="14"/>
      <c r="J79" s="13" t="e">
        <f>(J68-I81)*0.1</f>
        <v>#DIV/0!</v>
      </c>
    </row>
    <row r="80" spans="1:10" ht="16.5" customHeight="1" thickBot="1" x14ac:dyDescent="0.3">
      <c r="A80" s="9"/>
      <c r="B80" s="8" t="s">
        <v>151</v>
      </c>
      <c r="C80" s="7"/>
      <c r="D80" s="12"/>
      <c r="G80" s="9"/>
      <c r="H80" s="8" t="s">
        <v>151</v>
      </c>
      <c r="I80" s="7"/>
      <c r="J80" s="12"/>
    </row>
    <row r="81" spans="1:10" ht="16.5" customHeight="1" thickBot="1" x14ac:dyDescent="0.3">
      <c r="A81" s="9" t="s">
        <v>150</v>
      </c>
      <c r="B81" s="11"/>
      <c r="C81" s="11" t="e">
        <f>B73/B75</f>
        <v>#DIV/0!</v>
      </c>
      <c r="D81" s="10">
        <f>(D68-B71)*0.1</f>
        <v>0</v>
      </c>
      <c r="G81" s="9" t="s">
        <v>150</v>
      </c>
      <c r="H81" s="11"/>
      <c r="I81" s="11" t="e">
        <f>H73/H75</f>
        <v>#DIV/0!</v>
      </c>
      <c r="J81" s="10">
        <f>(J68-H71)*0.1</f>
        <v>0</v>
      </c>
    </row>
    <row r="82" spans="1:10" ht="16.5" customHeight="1" x14ac:dyDescent="0.25">
      <c r="A82" s="9"/>
      <c r="B82" s="8" t="s">
        <v>149</v>
      </c>
      <c r="C82" s="7"/>
      <c r="D82" s="6"/>
      <c r="G82" s="9"/>
      <c r="H82" s="8" t="s">
        <v>149</v>
      </c>
      <c r="I82" s="7"/>
      <c r="J82" s="6"/>
    </row>
    <row r="83" spans="1:10" ht="16.5" customHeight="1" thickBot="1" x14ac:dyDescent="0.25">
      <c r="A83" s="5"/>
      <c r="B83" s="4"/>
      <c r="C83" s="4"/>
      <c r="D83" s="3"/>
      <c r="G83" s="5"/>
      <c r="H83" s="4"/>
      <c r="I83" s="4"/>
      <c r="J83" s="3"/>
    </row>
  </sheetData>
  <protectedRanges>
    <protectedRange password="CF31" sqref="A15:D18 G15:J18 G57:J60 A57:D60" name="Range1"/>
    <protectedRange password="CF31" sqref="C40:D40 A40 A36:D37 A39:D39 C38:D38 A38 I40:J40 G40 G36:J37 G39:J39 I38:J38 G38 I82:J82 G82 G78:J79 G81:J81 I80:J80 G80 C82:D82 A82 A78:D79 A81:D81 C80:D80 A80" name="Range1_1"/>
  </protectedRanges>
  <mergeCells count="20">
    <mergeCell ref="H46:J46"/>
    <mergeCell ref="H47:J47"/>
    <mergeCell ref="I49:J49"/>
    <mergeCell ref="A44:D44"/>
    <mergeCell ref="B45:D45"/>
    <mergeCell ref="B46:D46"/>
    <mergeCell ref="B47:D47"/>
    <mergeCell ref="C49:D49"/>
    <mergeCell ref="H45:J45"/>
    <mergeCell ref="G2:J2"/>
    <mergeCell ref="A2:D2"/>
    <mergeCell ref="I7:J7"/>
    <mergeCell ref="C7:D7"/>
    <mergeCell ref="G44:J44"/>
    <mergeCell ref="B3:D3"/>
    <mergeCell ref="B4:D4"/>
    <mergeCell ref="B5:D5"/>
    <mergeCell ref="H3:J3"/>
    <mergeCell ref="H4:J4"/>
    <mergeCell ref="H5:J5"/>
  </mergeCells>
  <dataValidations count="23">
    <dataValidation type="list" allowBlank="1" showInputMessage="1" sqref="B27" xr:uid="{00000000-0002-0000-0800-000000000000}">
      <formula1>"Annual Professional Maintenance, Seldom or Never Maintained"</formula1>
    </dataValidation>
    <dataValidation allowBlank="1" showInputMessage="1" showErrorMessage="1" promptTitle="Job Number" prompt="Enter the job number/client ID/audit number for this client. "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H4 H46 B46" xr:uid="{00000000-0002-0000-0800-000001000000}"/>
    <dataValidation allowBlank="1" showInputMessage="1" showErrorMessage="1" prompt="Enter Client's Name"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H3 H45 B45" xr:uid="{00000000-0002-0000-0800-000002000000}"/>
    <dataValidation allowBlank="1" showInputMessage="1" showErrorMessage="1" prompt="% decrease using amps"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J37 J79 D79" xr:uid="{00000000-0002-0000-0800-000003000000}"/>
    <dataValidation allowBlank="1" showInputMessage="1" showErrorMessage="1" promptTitle="Replacement EER" prompt="Enter the EER found on the (Yellow) Energy Guide of the new replacement unit." sqref="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XFB65532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XFB131068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XFB196604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XFB262140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XFB327676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XFB393212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XFB458748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XFB524284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XFB589820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XFB655356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XFB720892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XFB786428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XFB851964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XFB917500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XFB983036 IT1048572 SP1048572 ACL1048572 AMH1048572 AWD1048572 BFZ1048572 BPV1048572 BZR1048572 CJN1048572 CTJ1048572 DDF1048572 DNB1048572 DWX1048572 EGT1048572 EQP1048572 FAL1048572 FKH1048572 FUD1048572 GDZ1048572 GNV1048572 GXR1048572 HHN1048572 HRJ1048572 IBF1048572 ILB1048572 IUX1048572 JET1048572 JOP1048572 JYL1048572 KIH1048572 KSD1048572 LBZ1048572 LLV1048572 LVR1048572 MFN1048572 MPJ1048572 MZF1048572 NJB1048572 NSX1048572 OCT1048572 OMP1048572 OWL1048572 PGH1048572 PQD1048572 PZZ1048572 QJV1048572 QTR1048572 RDN1048572 RNJ1048572 RXF1048572 SHB1048572 SQX1048572 TAT1048572 TKP1048572 TUL1048572 UEH1048572 UOD1048572 UXZ1048572 VHV1048572 VRR1048572 WBN1048572 WLJ1048572 WVF1048572 XFB1048572 J26 J68 D68" xr:uid="{00000000-0002-0000-0800-000004000000}"/>
    <dataValidation allowBlank="1" showInputMessage="1" showErrorMessage="1" prompt="% EER increase using plate"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J39 J81 D81" xr:uid="{00000000-0002-0000-0800-000005000000}"/>
    <dataValidation allowBlank="1" showInputMessage="1" showErrorMessage="1" promptTitle="Existing Amps" prompt="Enter the amps found on the plate.  If the amps cannot be found enter the amps reading using a comsuption meter or amp meter." sqref="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B1048576 IX1048576 ST1048576 ACP1048576 AML1048576 AWH1048576 BGD1048576 BPZ1048576 BZV1048576 CJR1048576 CTN1048576 DDJ1048576 DNF1048576 DXB1048576 EGX1048576 EQT1048576 FAP1048576 FKL1048576 FUH1048576 GED1048576 GNZ1048576 GXV1048576 HHR1048576 HRN1048576 IBJ1048576 ILF1048576 IVB1048576 JEX1048576 JOT1048576 JYP1048576 KIL1048576 KSH1048576 LCD1048576 LLZ1048576 LVV1048576 MFR1048576 MPN1048576 MZJ1048576 NJF1048576 NTB1048576 OCX1048576 OMT1048576 OWP1048576 PGL1048576 PQH1048576 QAD1048576 QJZ1048576 QTV1048576 RDR1048576 RNN1048576 RXJ1048576 SHF1048576 SRB1048576 TAX1048576 TKT1048576 TUP1048576 UEL1048576 UOH1048576 UYD1048576 VHZ1048576 VRV1048576 WBR1048576 WLN1048576 WVJ1048576 IQ65536 SM65536 ACI65536 AME65536 AWA65536 BFW65536 BPS65536 BZO65536 CJK65536 CTG65536 DDC65536 DMY65536 DWU65536 EGQ65536 EQM65536 FAI65536 FKE65536 FUA65536 GDW65536 GNS65536 GXO65536 HHK65536 HRG65536 IBC65536 IKY65536 IUU65536 JEQ65536 JOM65536 JYI65536 KIE65536 KSA65536 LBW65536 LLS65536 LVO65536 MFK65536 MPG65536 MZC65536 NIY65536 NSU65536 OCQ65536 OMM65536 OWI65536 PGE65536 PQA65536 PZW65536 QJS65536 QTO65536 RDK65536 RNG65536 RXC65536 SGY65536 SQU65536 TAQ65536 TKM65536 TUI65536 UEE65536 UOA65536 UXW65536 VHS65536 VRO65536 WBK65536 WLG65536 WVC65536 XEY65536 IQ131072 SM131072 ACI131072 AME131072 AWA131072 BFW131072 BPS131072 BZO131072 CJK131072 CTG131072 DDC131072 DMY131072 DWU131072 EGQ131072 EQM131072 FAI131072 FKE131072 FUA131072 GDW131072 GNS131072 GXO131072 HHK131072 HRG131072 IBC131072 IKY131072 IUU131072 JEQ131072 JOM131072 JYI131072 KIE131072 KSA131072 LBW131072 LLS131072 LVO131072 MFK131072 MPG131072 MZC131072 NIY131072 NSU131072 OCQ131072 OMM131072 OWI131072 PGE131072 PQA131072 PZW131072 QJS131072 QTO131072 RDK131072 RNG131072 RXC131072 SGY131072 SQU131072 TAQ131072 TKM131072 TUI131072 UEE131072 UOA131072 UXW131072 VHS131072 VRO131072 WBK131072 WLG131072 WVC131072 XEY131072 IQ196608 SM196608 ACI196608 AME196608 AWA196608 BFW196608 BPS196608 BZO196608 CJK196608 CTG196608 DDC196608 DMY196608 DWU196608 EGQ196608 EQM196608 FAI196608 FKE196608 FUA196608 GDW196608 GNS196608 GXO196608 HHK196608 HRG196608 IBC196608 IKY196608 IUU196608 JEQ196608 JOM196608 JYI196608 KIE196608 KSA196608 LBW196608 LLS196608 LVO196608 MFK196608 MPG196608 MZC196608 NIY196608 NSU196608 OCQ196608 OMM196608 OWI196608 PGE196608 PQA196608 PZW196608 QJS196608 QTO196608 RDK196608 RNG196608 RXC196608 SGY196608 SQU196608 TAQ196608 TKM196608 TUI196608 UEE196608 UOA196608 UXW196608 VHS196608 VRO196608 WBK196608 WLG196608 WVC196608 XEY196608 IQ262144 SM262144 ACI262144 AME262144 AWA262144 BFW262144 BPS262144 BZO262144 CJK262144 CTG262144 DDC262144 DMY262144 DWU262144 EGQ262144 EQM262144 FAI262144 FKE262144 FUA262144 GDW262144 GNS262144 GXO262144 HHK262144 HRG262144 IBC262144 IKY262144 IUU262144 JEQ262144 JOM262144 JYI262144 KIE262144 KSA262144 LBW262144 LLS262144 LVO262144 MFK262144 MPG262144 MZC262144 NIY262144 NSU262144 OCQ262144 OMM262144 OWI262144 PGE262144 PQA262144 PZW262144 QJS262144 QTO262144 RDK262144 RNG262144 RXC262144 SGY262144 SQU262144 TAQ262144 TKM262144 TUI262144 UEE262144 UOA262144 UXW262144 VHS262144 VRO262144 WBK262144 WLG262144 WVC262144 XEY262144 IQ327680 SM327680 ACI327680 AME327680 AWA327680 BFW327680 BPS327680 BZO327680 CJK327680 CTG327680 DDC327680 DMY327680 DWU327680 EGQ327680 EQM327680 FAI327680 FKE327680 FUA327680 GDW327680 GNS327680 GXO327680 HHK327680 HRG327680 IBC327680 IKY327680 IUU327680 JEQ327680 JOM327680 JYI327680 KIE327680 KSA327680 LBW327680 LLS327680 LVO327680 MFK327680 MPG327680 MZC327680 NIY327680 NSU327680 OCQ327680 OMM327680 OWI327680 PGE327680 PQA327680 PZW327680 QJS327680 QTO327680 RDK327680 RNG327680 RXC327680 SGY327680 SQU327680 TAQ327680 TKM327680 TUI327680 UEE327680 UOA327680 UXW327680 VHS327680 VRO327680 WBK327680 WLG327680 WVC327680 XEY327680 IQ393216 SM393216 ACI393216 AME393216 AWA393216 BFW393216 BPS393216 BZO393216 CJK393216 CTG393216 DDC393216 DMY393216 DWU393216 EGQ393216 EQM393216 FAI393216 FKE393216 FUA393216 GDW393216 GNS393216 GXO393216 HHK393216 HRG393216 IBC393216 IKY393216 IUU393216 JEQ393216 JOM393216 JYI393216 KIE393216 KSA393216 LBW393216 LLS393216 LVO393216 MFK393216 MPG393216 MZC393216 NIY393216 NSU393216 OCQ393216 OMM393216 OWI393216 PGE393216 PQA393216 PZW393216 QJS393216 QTO393216 RDK393216 RNG393216 RXC393216 SGY393216 SQU393216 TAQ393216 TKM393216 TUI393216 UEE393216 UOA393216 UXW393216 VHS393216 VRO393216 WBK393216 WLG393216 WVC393216 XEY393216 IQ458752 SM458752 ACI458752 AME458752 AWA458752 BFW458752 BPS458752 BZO458752 CJK458752 CTG458752 DDC458752 DMY458752 DWU458752 EGQ458752 EQM458752 FAI458752 FKE458752 FUA458752 GDW458752 GNS458752 GXO458752 HHK458752 HRG458752 IBC458752 IKY458752 IUU458752 JEQ458752 JOM458752 JYI458752 KIE458752 KSA458752 LBW458752 LLS458752 LVO458752 MFK458752 MPG458752 MZC458752 NIY458752 NSU458752 OCQ458752 OMM458752 OWI458752 PGE458752 PQA458752 PZW458752 QJS458752 QTO458752 RDK458752 RNG458752 RXC458752 SGY458752 SQU458752 TAQ458752 TKM458752 TUI458752 UEE458752 UOA458752 UXW458752 VHS458752 VRO458752 WBK458752 WLG458752 WVC458752 XEY458752 IQ524288 SM524288 ACI524288 AME524288 AWA524288 BFW524288 BPS524288 BZO524288 CJK524288 CTG524288 DDC524288 DMY524288 DWU524288 EGQ524288 EQM524288 FAI524288 FKE524288 FUA524288 GDW524288 GNS524288 GXO524288 HHK524288 HRG524288 IBC524288 IKY524288 IUU524288 JEQ524288 JOM524288 JYI524288 KIE524288 KSA524288 LBW524288 LLS524288 LVO524288 MFK524288 MPG524288 MZC524288 NIY524288 NSU524288 OCQ524288 OMM524288 OWI524288 PGE524288 PQA524288 PZW524288 QJS524288 QTO524288 RDK524288 RNG524288 RXC524288 SGY524288 SQU524288 TAQ524288 TKM524288 TUI524288 UEE524288 UOA524288 UXW524288 VHS524288 VRO524288 WBK524288 WLG524288 WVC524288 XEY524288 IQ589824 SM589824 ACI589824 AME589824 AWA589824 BFW589824 BPS589824 BZO589824 CJK589824 CTG589824 DDC589824 DMY589824 DWU589824 EGQ589824 EQM589824 FAI589824 FKE589824 FUA589824 GDW589824 GNS589824 GXO589824 HHK589824 HRG589824 IBC589824 IKY589824 IUU589824 JEQ589824 JOM589824 JYI589824 KIE589824 KSA589824 LBW589824 LLS589824 LVO589824 MFK589824 MPG589824 MZC589824 NIY589824 NSU589824 OCQ589824 OMM589824 OWI589824 PGE589824 PQA589824 PZW589824 QJS589824 QTO589824 RDK589824 RNG589824 RXC589824 SGY589824 SQU589824 TAQ589824 TKM589824 TUI589824 UEE589824 UOA589824 UXW589824 VHS589824 VRO589824 WBK589824 WLG589824 WVC589824 XEY589824 IQ655360 SM655360 ACI655360 AME655360 AWA655360 BFW655360 BPS655360 BZO655360 CJK655360 CTG655360 DDC655360 DMY655360 DWU655360 EGQ655360 EQM655360 FAI655360 FKE655360 FUA655360 GDW655360 GNS655360 GXO655360 HHK655360 HRG655360 IBC655360 IKY655360 IUU655360 JEQ655360 JOM655360 JYI655360 KIE655360 KSA655360 LBW655360 LLS655360 LVO655360 MFK655360 MPG655360 MZC655360 NIY655360 NSU655360 OCQ655360 OMM655360 OWI655360 PGE655360 PQA655360 PZW655360 QJS655360 QTO655360 RDK655360 RNG655360 RXC655360 SGY655360 SQU655360 TAQ655360 TKM655360 TUI655360 UEE655360 UOA655360 UXW655360 VHS655360 VRO655360 WBK655360 WLG655360 WVC655360 XEY655360 IQ720896 SM720896 ACI720896 AME720896 AWA720896 BFW720896 BPS720896 BZO720896 CJK720896 CTG720896 DDC720896 DMY720896 DWU720896 EGQ720896 EQM720896 FAI720896 FKE720896 FUA720896 GDW720896 GNS720896 GXO720896 HHK720896 HRG720896 IBC720896 IKY720896 IUU720896 JEQ720896 JOM720896 JYI720896 KIE720896 KSA720896 LBW720896 LLS720896 LVO720896 MFK720896 MPG720896 MZC720896 NIY720896 NSU720896 OCQ720896 OMM720896 OWI720896 PGE720896 PQA720896 PZW720896 QJS720896 QTO720896 RDK720896 RNG720896 RXC720896 SGY720896 SQU720896 TAQ720896 TKM720896 TUI720896 UEE720896 UOA720896 UXW720896 VHS720896 VRO720896 WBK720896 WLG720896 WVC720896 XEY720896 IQ786432 SM786432 ACI786432 AME786432 AWA786432 BFW786432 BPS786432 BZO786432 CJK786432 CTG786432 DDC786432 DMY786432 DWU786432 EGQ786432 EQM786432 FAI786432 FKE786432 FUA786432 GDW786432 GNS786432 GXO786432 HHK786432 HRG786432 IBC786432 IKY786432 IUU786432 JEQ786432 JOM786432 JYI786432 KIE786432 KSA786432 LBW786432 LLS786432 LVO786432 MFK786432 MPG786432 MZC786432 NIY786432 NSU786432 OCQ786432 OMM786432 OWI786432 PGE786432 PQA786432 PZW786432 QJS786432 QTO786432 RDK786432 RNG786432 RXC786432 SGY786432 SQU786432 TAQ786432 TKM786432 TUI786432 UEE786432 UOA786432 UXW786432 VHS786432 VRO786432 WBK786432 WLG786432 WVC786432 XEY786432 IQ851968 SM851968 ACI851968 AME851968 AWA851968 BFW851968 BPS851968 BZO851968 CJK851968 CTG851968 DDC851968 DMY851968 DWU851968 EGQ851968 EQM851968 FAI851968 FKE851968 FUA851968 GDW851968 GNS851968 GXO851968 HHK851968 HRG851968 IBC851968 IKY851968 IUU851968 JEQ851968 JOM851968 JYI851968 KIE851968 KSA851968 LBW851968 LLS851968 LVO851968 MFK851968 MPG851968 MZC851968 NIY851968 NSU851968 OCQ851968 OMM851968 OWI851968 PGE851968 PQA851968 PZW851968 QJS851968 QTO851968 RDK851968 RNG851968 RXC851968 SGY851968 SQU851968 TAQ851968 TKM851968 TUI851968 UEE851968 UOA851968 UXW851968 VHS851968 VRO851968 WBK851968 WLG851968 WVC851968 XEY851968 IQ917504 SM917504 ACI917504 AME917504 AWA917504 BFW917504 BPS917504 BZO917504 CJK917504 CTG917504 DDC917504 DMY917504 DWU917504 EGQ917504 EQM917504 FAI917504 FKE917504 FUA917504 GDW917504 GNS917504 GXO917504 HHK917504 HRG917504 IBC917504 IKY917504 IUU917504 JEQ917504 JOM917504 JYI917504 KIE917504 KSA917504 LBW917504 LLS917504 LVO917504 MFK917504 MPG917504 MZC917504 NIY917504 NSU917504 OCQ917504 OMM917504 OWI917504 PGE917504 PQA917504 PZW917504 QJS917504 QTO917504 RDK917504 RNG917504 RXC917504 SGY917504 SQU917504 TAQ917504 TKM917504 TUI917504 UEE917504 UOA917504 UXW917504 VHS917504 VRO917504 WBK917504 WLG917504 WVC917504 XEY917504 IQ983040 SM983040 ACI983040 AME983040 AWA983040 BFW983040 BPS983040 BZO983040 CJK983040 CTG983040 DDC983040 DMY983040 DWU983040 EGQ983040 EQM983040 FAI983040 FKE983040 FUA983040 GDW983040 GNS983040 GXO983040 HHK983040 HRG983040 IBC983040 IKY983040 IUU983040 JEQ983040 JOM983040 JYI983040 KIE983040 KSA983040 LBW983040 LLS983040 LVO983040 MFK983040 MPG983040 MZC983040 NIY983040 NSU983040 OCQ983040 OMM983040 OWI983040 PGE983040 PQA983040 PZW983040 QJS983040 QTO983040 RDK983040 RNG983040 RXC983040 SGY983040 SQU983040 TAQ983040 TKM983040 TUI983040 UEE983040 UOA983040 UXW983040 VHS983040 VRO983040 WBK983040 WLG983040 WVC983040 XEY983040 IQ1048576 SM1048576 ACI1048576 AME1048576 AWA1048576 BFW1048576 BPS1048576 BZO1048576 CJK1048576 CTG1048576 DDC1048576 DMY1048576 DWU1048576 EGQ1048576 EQM1048576 FAI1048576 FKE1048576 FUA1048576 GDW1048576 GNS1048576 GXO1048576 HHK1048576 HRG1048576 IBC1048576 IKY1048576 IUU1048576 JEQ1048576 JOM1048576 JYI1048576 KIE1048576 KSA1048576 LBW1048576 LLS1048576 LVO1048576 MFK1048576 MPG1048576 MZC1048576 NIY1048576 NSU1048576 OCQ1048576 OMM1048576 OWI1048576 PGE1048576 PQA1048576 PZW1048576 QJS1048576 QTO1048576 RDK1048576 RNG1048576 RXC1048576 SGY1048576 SQU1048576 TAQ1048576 TKM1048576 TUI1048576 UEE1048576 UOA1048576 UXW1048576 VHS1048576 VRO1048576 WBK1048576 WLG1048576 WVC1048576 XEY1048576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H32 H74 B74" xr:uid="{00000000-0002-0000-0800-000006000000}"/>
    <dataValidation allowBlank="1" showInputMessage="1" showErrorMessage="1" promptTitle="Existing BTUs" prompt="Enter the BTUs if it can be found on the unit.  If it cannot be found the assessor must estimate and take a photo of the unit.  Window units range from 5,000 to 24,000." sqref="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1048574 IX1048574 ST1048574 ACP1048574 AML1048574 AWH1048574 BGD1048574 BPZ1048574 BZV1048574 CJR1048574 CTN1048574 DDJ1048574 DNF1048574 DXB1048574 EGX1048574 EQT1048574 FAP1048574 FKL1048574 FUH1048574 GED1048574 GNZ1048574 GXV1048574 HHR1048574 HRN1048574 IBJ1048574 ILF1048574 IVB1048574 JEX1048574 JOT1048574 JYP1048574 KIL1048574 KSH1048574 LCD1048574 LLZ1048574 LVV1048574 MFR1048574 MPN1048574 MZJ1048574 NJF1048574 NTB1048574 OCX1048574 OMT1048574 OWP1048574 PGL1048574 PQH1048574 QAD1048574 QJZ1048574 QTV1048574 RDR1048574 RNN1048574 RXJ1048574 SHF1048574 SRB1048574 TAX1048574 TKT1048574 TUP1048574 UEL1048574 UOH1048574 UYD1048574 VHZ1048574 VRV1048574 WBR1048574 WLN1048574 WVJ1048574 IQ65534 SM65534 ACI65534 AME65534 AWA65534 BFW65534 BPS65534 BZO65534 CJK65534 CTG65534 DDC65534 DMY65534 DWU65534 EGQ65534 EQM65534 FAI65534 FKE65534 FUA65534 GDW65534 GNS65534 GXO65534 HHK65534 HRG65534 IBC65534 IKY65534 IUU65534 JEQ65534 JOM65534 JYI65534 KIE65534 KSA65534 LBW65534 LLS65534 LVO65534 MFK65534 MPG65534 MZC65534 NIY65534 NSU65534 OCQ65534 OMM65534 OWI65534 PGE65534 PQA65534 PZW65534 QJS65534 QTO65534 RDK65534 RNG65534 RXC65534 SGY65534 SQU65534 TAQ65534 TKM65534 TUI65534 UEE65534 UOA65534 UXW65534 VHS65534 VRO65534 WBK65534 WLG65534 WVC65534 XEY65534 IQ131070 SM131070 ACI131070 AME131070 AWA131070 BFW131070 BPS131070 BZO131070 CJK131070 CTG131070 DDC131070 DMY131070 DWU131070 EGQ131070 EQM131070 FAI131070 FKE131070 FUA131070 GDW131070 GNS131070 GXO131070 HHK131070 HRG131070 IBC131070 IKY131070 IUU131070 JEQ131070 JOM131070 JYI131070 KIE131070 KSA131070 LBW131070 LLS131070 LVO131070 MFK131070 MPG131070 MZC131070 NIY131070 NSU131070 OCQ131070 OMM131070 OWI131070 PGE131070 PQA131070 PZW131070 QJS131070 QTO131070 RDK131070 RNG131070 RXC131070 SGY131070 SQU131070 TAQ131070 TKM131070 TUI131070 UEE131070 UOA131070 UXW131070 VHS131070 VRO131070 WBK131070 WLG131070 WVC131070 XEY131070 IQ196606 SM196606 ACI196606 AME196606 AWA196606 BFW196606 BPS196606 BZO196606 CJK196606 CTG196606 DDC196606 DMY196606 DWU196606 EGQ196606 EQM196606 FAI196606 FKE196606 FUA196606 GDW196606 GNS196606 GXO196606 HHK196606 HRG196606 IBC196606 IKY196606 IUU196606 JEQ196606 JOM196606 JYI196606 KIE196606 KSA196606 LBW196606 LLS196606 LVO196606 MFK196606 MPG196606 MZC196606 NIY196606 NSU196606 OCQ196606 OMM196606 OWI196606 PGE196606 PQA196606 PZW196606 QJS196606 QTO196606 RDK196606 RNG196606 RXC196606 SGY196606 SQU196606 TAQ196606 TKM196606 TUI196606 UEE196606 UOA196606 UXW196606 VHS196606 VRO196606 WBK196606 WLG196606 WVC196606 XEY196606 IQ262142 SM262142 ACI262142 AME262142 AWA262142 BFW262142 BPS262142 BZO262142 CJK262142 CTG262142 DDC262142 DMY262142 DWU262142 EGQ262142 EQM262142 FAI262142 FKE262142 FUA262142 GDW262142 GNS262142 GXO262142 HHK262142 HRG262142 IBC262142 IKY262142 IUU262142 JEQ262142 JOM262142 JYI262142 KIE262142 KSA262142 LBW262142 LLS262142 LVO262142 MFK262142 MPG262142 MZC262142 NIY262142 NSU262142 OCQ262142 OMM262142 OWI262142 PGE262142 PQA262142 PZW262142 QJS262142 QTO262142 RDK262142 RNG262142 RXC262142 SGY262142 SQU262142 TAQ262142 TKM262142 TUI262142 UEE262142 UOA262142 UXW262142 VHS262142 VRO262142 WBK262142 WLG262142 WVC262142 XEY262142 IQ327678 SM327678 ACI327678 AME327678 AWA327678 BFW327678 BPS327678 BZO327678 CJK327678 CTG327678 DDC327678 DMY327678 DWU327678 EGQ327678 EQM327678 FAI327678 FKE327678 FUA327678 GDW327678 GNS327678 GXO327678 HHK327678 HRG327678 IBC327678 IKY327678 IUU327678 JEQ327678 JOM327678 JYI327678 KIE327678 KSA327678 LBW327678 LLS327678 LVO327678 MFK327678 MPG327678 MZC327678 NIY327678 NSU327678 OCQ327678 OMM327678 OWI327678 PGE327678 PQA327678 PZW327678 QJS327678 QTO327678 RDK327678 RNG327678 RXC327678 SGY327678 SQU327678 TAQ327678 TKM327678 TUI327678 UEE327678 UOA327678 UXW327678 VHS327678 VRO327678 WBK327678 WLG327678 WVC327678 XEY327678 IQ393214 SM393214 ACI393214 AME393214 AWA393214 BFW393214 BPS393214 BZO393214 CJK393214 CTG393214 DDC393214 DMY393214 DWU393214 EGQ393214 EQM393214 FAI393214 FKE393214 FUA393214 GDW393214 GNS393214 GXO393214 HHK393214 HRG393214 IBC393214 IKY393214 IUU393214 JEQ393214 JOM393214 JYI393214 KIE393214 KSA393214 LBW393214 LLS393214 LVO393214 MFK393214 MPG393214 MZC393214 NIY393214 NSU393214 OCQ393214 OMM393214 OWI393214 PGE393214 PQA393214 PZW393214 QJS393214 QTO393214 RDK393214 RNG393214 RXC393214 SGY393214 SQU393214 TAQ393214 TKM393214 TUI393214 UEE393214 UOA393214 UXW393214 VHS393214 VRO393214 WBK393214 WLG393214 WVC393214 XEY393214 IQ458750 SM458750 ACI458750 AME458750 AWA458750 BFW458750 BPS458750 BZO458750 CJK458750 CTG458750 DDC458750 DMY458750 DWU458750 EGQ458750 EQM458750 FAI458750 FKE458750 FUA458750 GDW458750 GNS458750 GXO458750 HHK458750 HRG458750 IBC458750 IKY458750 IUU458750 JEQ458750 JOM458750 JYI458750 KIE458750 KSA458750 LBW458750 LLS458750 LVO458750 MFK458750 MPG458750 MZC458750 NIY458750 NSU458750 OCQ458750 OMM458750 OWI458750 PGE458750 PQA458750 PZW458750 QJS458750 QTO458750 RDK458750 RNG458750 RXC458750 SGY458750 SQU458750 TAQ458750 TKM458750 TUI458750 UEE458750 UOA458750 UXW458750 VHS458750 VRO458750 WBK458750 WLG458750 WVC458750 XEY458750 IQ524286 SM524286 ACI524286 AME524286 AWA524286 BFW524286 BPS524286 BZO524286 CJK524286 CTG524286 DDC524286 DMY524286 DWU524286 EGQ524286 EQM524286 FAI524286 FKE524286 FUA524286 GDW524286 GNS524286 GXO524286 HHK524286 HRG524286 IBC524286 IKY524286 IUU524286 JEQ524286 JOM524286 JYI524286 KIE524286 KSA524286 LBW524286 LLS524286 LVO524286 MFK524286 MPG524286 MZC524286 NIY524286 NSU524286 OCQ524286 OMM524286 OWI524286 PGE524286 PQA524286 PZW524286 QJS524286 QTO524286 RDK524286 RNG524286 RXC524286 SGY524286 SQU524286 TAQ524286 TKM524286 TUI524286 UEE524286 UOA524286 UXW524286 VHS524286 VRO524286 WBK524286 WLG524286 WVC524286 XEY524286 IQ589822 SM589822 ACI589822 AME589822 AWA589822 BFW589822 BPS589822 BZO589822 CJK589822 CTG589822 DDC589822 DMY589822 DWU589822 EGQ589822 EQM589822 FAI589822 FKE589822 FUA589822 GDW589822 GNS589822 GXO589822 HHK589822 HRG589822 IBC589822 IKY589822 IUU589822 JEQ589822 JOM589822 JYI589822 KIE589822 KSA589822 LBW589822 LLS589822 LVO589822 MFK589822 MPG589822 MZC589822 NIY589822 NSU589822 OCQ589822 OMM589822 OWI589822 PGE589822 PQA589822 PZW589822 QJS589822 QTO589822 RDK589822 RNG589822 RXC589822 SGY589822 SQU589822 TAQ589822 TKM589822 TUI589822 UEE589822 UOA589822 UXW589822 VHS589822 VRO589822 WBK589822 WLG589822 WVC589822 XEY589822 IQ655358 SM655358 ACI655358 AME655358 AWA655358 BFW655358 BPS655358 BZO655358 CJK655358 CTG655358 DDC655358 DMY655358 DWU655358 EGQ655358 EQM655358 FAI655358 FKE655358 FUA655358 GDW655358 GNS655358 GXO655358 HHK655358 HRG655358 IBC655358 IKY655358 IUU655358 JEQ655358 JOM655358 JYI655358 KIE655358 KSA655358 LBW655358 LLS655358 LVO655358 MFK655358 MPG655358 MZC655358 NIY655358 NSU655358 OCQ655358 OMM655358 OWI655358 PGE655358 PQA655358 PZW655358 QJS655358 QTO655358 RDK655358 RNG655358 RXC655358 SGY655358 SQU655358 TAQ655358 TKM655358 TUI655358 UEE655358 UOA655358 UXW655358 VHS655358 VRO655358 WBK655358 WLG655358 WVC655358 XEY655358 IQ720894 SM720894 ACI720894 AME720894 AWA720894 BFW720894 BPS720894 BZO720894 CJK720894 CTG720894 DDC720894 DMY720894 DWU720894 EGQ720894 EQM720894 FAI720894 FKE720894 FUA720894 GDW720894 GNS720894 GXO720894 HHK720894 HRG720894 IBC720894 IKY720894 IUU720894 JEQ720894 JOM720894 JYI720894 KIE720894 KSA720894 LBW720894 LLS720894 LVO720894 MFK720894 MPG720894 MZC720894 NIY720894 NSU720894 OCQ720894 OMM720894 OWI720894 PGE720894 PQA720894 PZW720894 QJS720894 QTO720894 RDK720894 RNG720894 RXC720894 SGY720894 SQU720894 TAQ720894 TKM720894 TUI720894 UEE720894 UOA720894 UXW720894 VHS720894 VRO720894 WBK720894 WLG720894 WVC720894 XEY720894 IQ786430 SM786430 ACI786430 AME786430 AWA786430 BFW786430 BPS786430 BZO786430 CJK786430 CTG786430 DDC786430 DMY786430 DWU786430 EGQ786430 EQM786430 FAI786430 FKE786430 FUA786430 GDW786430 GNS786430 GXO786430 HHK786430 HRG786430 IBC786430 IKY786430 IUU786430 JEQ786430 JOM786430 JYI786430 KIE786430 KSA786430 LBW786430 LLS786430 LVO786430 MFK786430 MPG786430 MZC786430 NIY786430 NSU786430 OCQ786430 OMM786430 OWI786430 PGE786430 PQA786430 PZW786430 QJS786430 QTO786430 RDK786430 RNG786430 RXC786430 SGY786430 SQU786430 TAQ786430 TKM786430 TUI786430 UEE786430 UOA786430 UXW786430 VHS786430 VRO786430 WBK786430 WLG786430 WVC786430 XEY786430 IQ851966 SM851966 ACI851966 AME851966 AWA851966 BFW851966 BPS851966 BZO851966 CJK851966 CTG851966 DDC851966 DMY851966 DWU851966 EGQ851966 EQM851966 FAI851966 FKE851966 FUA851966 GDW851966 GNS851966 GXO851966 HHK851966 HRG851966 IBC851966 IKY851966 IUU851966 JEQ851966 JOM851966 JYI851966 KIE851966 KSA851966 LBW851966 LLS851966 LVO851966 MFK851966 MPG851966 MZC851966 NIY851966 NSU851966 OCQ851966 OMM851966 OWI851966 PGE851966 PQA851966 PZW851966 QJS851966 QTO851966 RDK851966 RNG851966 RXC851966 SGY851966 SQU851966 TAQ851966 TKM851966 TUI851966 UEE851966 UOA851966 UXW851966 VHS851966 VRO851966 WBK851966 WLG851966 WVC851966 XEY851966 IQ917502 SM917502 ACI917502 AME917502 AWA917502 BFW917502 BPS917502 BZO917502 CJK917502 CTG917502 DDC917502 DMY917502 DWU917502 EGQ917502 EQM917502 FAI917502 FKE917502 FUA917502 GDW917502 GNS917502 GXO917502 HHK917502 HRG917502 IBC917502 IKY917502 IUU917502 JEQ917502 JOM917502 JYI917502 KIE917502 KSA917502 LBW917502 LLS917502 LVO917502 MFK917502 MPG917502 MZC917502 NIY917502 NSU917502 OCQ917502 OMM917502 OWI917502 PGE917502 PQA917502 PZW917502 QJS917502 QTO917502 RDK917502 RNG917502 RXC917502 SGY917502 SQU917502 TAQ917502 TKM917502 TUI917502 UEE917502 UOA917502 UXW917502 VHS917502 VRO917502 WBK917502 WLG917502 WVC917502 XEY917502 IQ983038 SM983038 ACI983038 AME983038 AWA983038 BFW983038 BPS983038 BZO983038 CJK983038 CTG983038 DDC983038 DMY983038 DWU983038 EGQ983038 EQM983038 FAI983038 FKE983038 FUA983038 GDW983038 GNS983038 GXO983038 HHK983038 HRG983038 IBC983038 IKY983038 IUU983038 JEQ983038 JOM983038 JYI983038 KIE983038 KSA983038 LBW983038 LLS983038 LVO983038 MFK983038 MPG983038 MZC983038 NIY983038 NSU983038 OCQ983038 OMM983038 OWI983038 PGE983038 PQA983038 PZW983038 QJS983038 QTO983038 RDK983038 RNG983038 RXC983038 SGY983038 SQU983038 TAQ983038 TKM983038 TUI983038 UEE983038 UOA983038 UXW983038 VHS983038 VRO983038 WBK983038 WLG983038 WVC983038 XEY983038 IQ1048574 SM1048574 ACI1048574 AME1048574 AWA1048574 BFW1048574 BPS1048574 BZO1048574 CJK1048574 CTG1048574 DDC1048574 DMY1048574 DWU1048574 EGQ1048574 EQM1048574 FAI1048574 FKE1048574 FUA1048574 GDW1048574 GNS1048574 GXO1048574 HHK1048574 HRG1048574 IBC1048574 IKY1048574 IUU1048574 JEQ1048574 JOM1048574 JYI1048574 KIE1048574 KSA1048574 LBW1048574 LLS1048574 LVO1048574 MFK1048574 MPG1048574 MZC1048574 NIY1048574 NSU1048574 OCQ1048574 OMM1048574 OWI1048574 PGE1048574 PQA1048574 PZW1048574 QJS1048574 QTO1048574 RDK1048574 RNG1048574 RXC1048574 SGY1048574 SQU1048574 TAQ1048574 TKM1048574 TUI1048574 UEE1048574 UOA1048574 UXW1048574 VHS1048574 VRO1048574 WBK1048574 WLG1048574 WVC1048574 XEY1048574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H31 H73 B73" xr:uid="{00000000-0002-0000-0800-000007000000}"/>
    <dataValidation allowBlank="1" showInputMessage="1" showErrorMessage="1" promptTitle="Existing EER" prompt="Enter the EER as found on the plate of the existing unit.  If the EER cannot be found skip this entry and meter the unit._x000a_" sqref="B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B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B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B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B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B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B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B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B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B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B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B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B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B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B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B1048572 IX1048572 ST1048572 ACP1048572 AML1048572 AWH1048572 BGD1048572 BPZ1048572 BZV1048572 CJR1048572 CTN1048572 DDJ1048572 DNF1048572 DXB1048572 EGX1048572 EQT1048572 FAP1048572 FKL1048572 FUH1048572 GED1048572 GNZ1048572 GXV1048572 HHR1048572 HRN1048572 IBJ1048572 ILF1048572 IVB1048572 JEX1048572 JOT1048572 JYP1048572 KIL1048572 KSH1048572 LCD1048572 LLZ1048572 LVV1048572 MFR1048572 MPN1048572 MZJ1048572 NJF1048572 NTB1048572 OCX1048572 OMT1048572 OWP1048572 PGL1048572 PQH1048572 QAD1048572 QJZ1048572 QTV1048572 RDR1048572 RNN1048572 RXJ1048572 SHF1048572 SRB1048572 TAX1048572 TKT1048572 TUP1048572 UEL1048572 UOH1048572 UYD1048572 VHZ1048572 VRV1048572 WBR1048572 WLN1048572 WVJ1048572 IQ65532 SM65532 ACI65532 AME65532 AWA65532 BFW65532 BPS65532 BZO65532 CJK65532 CTG65532 DDC65532 DMY65532 DWU65532 EGQ65532 EQM65532 FAI65532 FKE65532 FUA65532 GDW65532 GNS65532 GXO65532 HHK65532 HRG65532 IBC65532 IKY65532 IUU65532 JEQ65532 JOM65532 JYI65532 KIE65532 KSA65532 LBW65532 LLS65532 LVO65532 MFK65532 MPG65532 MZC65532 NIY65532 NSU65532 OCQ65532 OMM65532 OWI65532 PGE65532 PQA65532 PZW65532 QJS65532 QTO65532 RDK65532 RNG65532 RXC65532 SGY65532 SQU65532 TAQ65532 TKM65532 TUI65532 UEE65532 UOA65532 UXW65532 VHS65532 VRO65532 WBK65532 WLG65532 WVC65532 XEY65532 IQ131068 SM131068 ACI131068 AME131068 AWA131068 BFW131068 BPS131068 BZO131068 CJK131068 CTG131068 DDC131068 DMY131068 DWU131068 EGQ131068 EQM131068 FAI131068 FKE131068 FUA131068 GDW131068 GNS131068 GXO131068 HHK131068 HRG131068 IBC131068 IKY131068 IUU131068 JEQ131068 JOM131068 JYI131068 KIE131068 KSA131068 LBW131068 LLS131068 LVO131068 MFK131068 MPG131068 MZC131068 NIY131068 NSU131068 OCQ131068 OMM131068 OWI131068 PGE131068 PQA131068 PZW131068 QJS131068 QTO131068 RDK131068 RNG131068 RXC131068 SGY131068 SQU131068 TAQ131068 TKM131068 TUI131068 UEE131068 UOA131068 UXW131068 VHS131068 VRO131068 WBK131068 WLG131068 WVC131068 XEY131068 IQ196604 SM196604 ACI196604 AME196604 AWA196604 BFW196604 BPS196604 BZO196604 CJK196604 CTG196604 DDC196604 DMY196604 DWU196604 EGQ196604 EQM196604 FAI196604 FKE196604 FUA196604 GDW196604 GNS196604 GXO196604 HHK196604 HRG196604 IBC196604 IKY196604 IUU196604 JEQ196604 JOM196604 JYI196604 KIE196604 KSA196604 LBW196604 LLS196604 LVO196604 MFK196604 MPG196604 MZC196604 NIY196604 NSU196604 OCQ196604 OMM196604 OWI196604 PGE196604 PQA196604 PZW196604 QJS196604 QTO196604 RDK196604 RNG196604 RXC196604 SGY196604 SQU196604 TAQ196604 TKM196604 TUI196604 UEE196604 UOA196604 UXW196604 VHS196604 VRO196604 WBK196604 WLG196604 WVC196604 XEY196604 IQ262140 SM262140 ACI262140 AME262140 AWA262140 BFW262140 BPS262140 BZO262140 CJK262140 CTG262140 DDC262140 DMY262140 DWU262140 EGQ262140 EQM262140 FAI262140 FKE262140 FUA262140 GDW262140 GNS262140 GXO262140 HHK262140 HRG262140 IBC262140 IKY262140 IUU262140 JEQ262140 JOM262140 JYI262140 KIE262140 KSA262140 LBW262140 LLS262140 LVO262140 MFK262140 MPG262140 MZC262140 NIY262140 NSU262140 OCQ262140 OMM262140 OWI262140 PGE262140 PQA262140 PZW262140 QJS262140 QTO262140 RDK262140 RNG262140 RXC262140 SGY262140 SQU262140 TAQ262140 TKM262140 TUI262140 UEE262140 UOA262140 UXW262140 VHS262140 VRO262140 WBK262140 WLG262140 WVC262140 XEY262140 IQ327676 SM327676 ACI327676 AME327676 AWA327676 BFW327676 BPS327676 BZO327676 CJK327676 CTG327676 DDC327676 DMY327676 DWU327676 EGQ327676 EQM327676 FAI327676 FKE327676 FUA327676 GDW327676 GNS327676 GXO327676 HHK327676 HRG327676 IBC327676 IKY327676 IUU327676 JEQ327676 JOM327676 JYI327676 KIE327676 KSA327676 LBW327676 LLS327676 LVO327676 MFK327676 MPG327676 MZC327676 NIY327676 NSU327676 OCQ327676 OMM327676 OWI327676 PGE327676 PQA327676 PZW327676 QJS327676 QTO327676 RDK327676 RNG327676 RXC327676 SGY327676 SQU327676 TAQ327676 TKM327676 TUI327676 UEE327676 UOA327676 UXW327676 VHS327676 VRO327676 WBK327676 WLG327676 WVC327676 XEY327676 IQ393212 SM393212 ACI393212 AME393212 AWA393212 BFW393212 BPS393212 BZO393212 CJK393212 CTG393212 DDC393212 DMY393212 DWU393212 EGQ393212 EQM393212 FAI393212 FKE393212 FUA393212 GDW393212 GNS393212 GXO393212 HHK393212 HRG393212 IBC393212 IKY393212 IUU393212 JEQ393212 JOM393212 JYI393212 KIE393212 KSA393212 LBW393212 LLS393212 LVO393212 MFK393212 MPG393212 MZC393212 NIY393212 NSU393212 OCQ393212 OMM393212 OWI393212 PGE393212 PQA393212 PZW393212 QJS393212 QTO393212 RDK393212 RNG393212 RXC393212 SGY393212 SQU393212 TAQ393212 TKM393212 TUI393212 UEE393212 UOA393212 UXW393212 VHS393212 VRO393212 WBK393212 WLG393212 WVC393212 XEY393212 IQ458748 SM458748 ACI458748 AME458748 AWA458748 BFW458748 BPS458748 BZO458748 CJK458748 CTG458748 DDC458748 DMY458748 DWU458748 EGQ458748 EQM458748 FAI458748 FKE458748 FUA458748 GDW458748 GNS458748 GXO458748 HHK458748 HRG458748 IBC458748 IKY458748 IUU458748 JEQ458748 JOM458748 JYI458748 KIE458748 KSA458748 LBW458748 LLS458748 LVO458748 MFK458748 MPG458748 MZC458748 NIY458748 NSU458748 OCQ458748 OMM458748 OWI458748 PGE458748 PQA458748 PZW458748 QJS458748 QTO458748 RDK458748 RNG458748 RXC458748 SGY458748 SQU458748 TAQ458748 TKM458748 TUI458748 UEE458748 UOA458748 UXW458748 VHS458748 VRO458748 WBK458748 WLG458748 WVC458748 XEY458748 IQ524284 SM524284 ACI524284 AME524284 AWA524284 BFW524284 BPS524284 BZO524284 CJK524284 CTG524284 DDC524284 DMY524284 DWU524284 EGQ524284 EQM524284 FAI524284 FKE524284 FUA524284 GDW524284 GNS524284 GXO524284 HHK524284 HRG524284 IBC524284 IKY524284 IUU524284 JEQ524284 JOM524284 JYI524284 KIE524284 KSA524284 LBW524284 LLS524284 LVO524284 MFK524284 MPG524284 MZC524284 NIY524284 NSU524284 OCQ524284 OMM524284 OWI524284 PGE524284 PQA524284 PZW524284 QJS524284 QTO524284 RDK524284 RNG524284 RXC524284 SGY524284 SQU524284 TAQ524284 TKM524284 TUI524284 UEE524284 UOA524284 UXW524284 VHS524284 VRO524284 WBK524284 WLG524284 WVC524284 XEY524284 IQ589820 SM589820 ACI589820 AME589820 AWA589820 BFW589820 BPS589820 BZO589820 CJK589820 CTG589820 DDC589820 DMY589820 DWU589820 EGQ589820 EQM589820 FAI589820 FKE589820 FUA589820 GDW589820 GNS589820 GXO589820 HHK589820 HRG589820 IBC589820 IKY589820 IUU589820 JEQ589820 JOM589820 JYI589820 KIE589820 KSA589820 LBW589820 LLS589820 LVO589820 MFK589820 MPG589820 MZC589820 NIY589820 NSU589820 OCQ589820 OMM589820 OWI589820 PGE589820 PQA589820 PZW589820 QJS589820 QTO589820 RDK589820 RNG589820 RXC589820 SGY589820 SQU589820 TAQ589820 TKM589820 TUI589820 UEE589820 UOA589820 UXW589820 VHS589820 VRO589820 WBK589820 WLG589820 WVC589820 XEY589820 IQ655356 SM655356 ACI655356 AME655356 AWA655356 BFW655356 BPS655356 BZO655356 CJK655356 CTG655356 DDC655356 DMY655356 DWU655356 EGQ655356 EQM655356 FAI655356 FKE655356 FUA655356 GDW655356 GNS655356 GXO655356 HHK655356 HRG655356 IBC655356 IKY655356 IUU655356 JEQ655356 JOM655356 JYI655356 KIE655356 KSA655356 LBW655356 LLS655356 LVO655356 MFK655356 MPG655356 MZC655356 NIY655356 NSU655356 OCQ655356 OMM655356 OWI655356 PGE655356 PQA655356 PZW655356 QJS655356 QTO655356 RDK655356 RNG655356 RXC655356 SGY655356 SQU655356 TAQ655356 TKM655356 TUI655356 UEE655356 UOA655356 UXW655356 VHS655356 VRO655356 WBK655356 WLG655356 WVC655356 XEY655356 IQ720892 SM720892 ACI720892 AME720892 AWA720892 BFW720892 BPS720892 BZO720892 CJK720892 CTG720892 DDC720892 DMY720892 DWU720892 EGQ720892 EQM720892 FAI720892 FKE720892 FUA720892 GDW720892 GNS720892 GXO720892 HHK720892 HRG720892 IBC720892 IKY720892 IUU720892 JEQ720892 JOM720892 JYI720892 KIE720892 KSA720892 LBW720892 LLS720892 LVO720892 MFK720892 MPG720892 MZC720892 NIY720892 NSU720892 OCQ720892 OMM720892 OWI720892 PGE720892 PQA720892 PZW720892 QJS720892 QTO720892 RDK720892 RNG720892 RXC720892 SGY720892 SQU720892 TAQ720892 TKM720892 TUI720892 UEE720892 UOA720892 UXW720892 VHS720892 VRO720892 WBK720892 WLG720892 WVC720892 XEY720892 IQ786428 SM786428 ACI786428 AME786428 AWA786428 BFW786428 BPS786428 BZO786428 CJK786428 CTG786428 DDC786428 DMY786428 DWU786428 EGQ786428 EQM786428 FAI786428 FKE786428 FUA786428 GDW786428 GNS786428 GXO786428 HHK786428 HRG786428 IBC786428 IKY786428 IUU786428 JEQ786428 JOM786428 JYI786428 KIE786428 KSA786428 LBW786428 LLS786428 LVO786428 MFK786428 MPG786428 MZC786428 NIY786428 NSU786428 OCQ786428 OMM786428 OWI786428 PGE786428 PQA786428 PZW786428 QJS786428 QTO786428 RDK786428 RNG786428 RXC786428 SGY786428 SQU786428 TAQ786428 TKM786428 TUI786428 UEE786428 UOA786428 UXW786428 VHS786428 VRO786428 WBK786428 WLG786428 WVC786428 XEY786428 IQ851964 SM851964 ACI851964 AME851964 AWA851964 BFW851964 BPS851964 BZO851964 CJK851964 CTG851964 DDC851964 DMY851964 DWU851964 EGQ851964 EQM851964 FAI851964 FKE851964 FUA851964 GDW851964 GNS851964 GXO851964 HHK851964 HRG851964 IBC851964 IKY851964 IUU851964 JEQ851964 JOM851964 JYI851964 KIE851964 KSA851964 LBW851964 LLS851964 LVO851964 MFK851964 MPG851964 MZC851964 NIY851964 NSU851964 OCQ851964 OMM851964 OWI851964 PGE851964 PQA851964 PZW851964 QJS851964 QTO851964 RDK851964 RNG851964 RXC851964 SGY851964 SQU851964 TAQ851964 TKM851964 TUI851964 UEE851964 UOA851964 UXW851964 VHS851964 VRO851964 WBK851964 WLG851964 WVC851964 XEY851964 IQ917500 SM917500 ACI917500 AME917500 AWA917500 BFW917500 BPS917500 BZO917500 CJK917500 CTG917500 DDC917500 DMY917500 DWU917500 EGQ917500 EQM917500 FAI917500 FKE917500 FUA917500 GDW917500 GNS917500 GXO917500 HHK917500 HRG917500 IBC917500 IKY917500 IUU917500 JEQ917500 JOM917500 JYI917500 KIE917500 KSA917500 LBW917500 LLS917500 LVO917500 MFK917500 MPG917500 MZC917500 NIY917500 NSU917500 OCQ917500 OMM917500 OWI917500 PGE917500 PQA917500 PZW917500 QJS917500 QTO917500 RDK917500 RNG917500 RXC917500 SGY917500 SQU917500 TAQ917500 TKM917500 TUI917500 UEE917500 UOA917500 UXW917500 VHS917500 VRO917500 WBK917500 WLG917500 WVC917500 XEY917500 IQ983036 SM983036 ACI983036 AME983036 AWA983036 BFW983036 BPS983036 BZO983036 CJK983036 CTG983036 DDC983036 DMY983036 DWU983036 EGQ983036 EQM983036 FAI983036 FKE983036 FUA983036 GDW983036 GNS983036 GXO983036 HHK983036 HRG983036 IBC983036 IKY983036 IUU983036 JEQ983036 JOM983036 JYI983036 KIE983036 KSA983036 LBW983036 LLS983036 LVO983036 MFK983036 MPG983036 MZC983036 NIY983036 NSU983036 OCQ983036 OMM983036 OWI983036 PGE983036 PQA983036 PZW983036 QJS983036 QTO983036 RDK983036 RNG983036 RXC983036 SGY983036 SQU983036 TAQ983036 TKM983036 TUI983036 UEE983036 UOA983036 UXW983036 VHS983036 VRO983036 WBK983036 WLG983036 WVC983036 XEY983036 IQ1048572 SM1048572 ACI1048572 AME1048572 AWA1048572 BFW1048572 BPS1048572 BZO1048572 CJK1048572 CTG1048572 DDC1048572 DMY1048572 DWU1048572 EGQ1048572 EQM1048572 FAI1048572 FKE1048572 FUA1048572 GDW1048572 GNS1048572 GXO1048572 HHK1048572 HRG1048572 IBC1048572 IKY1048572 IUU1048572 JEQ1048572 JOM1048572 JYI1048572 KIE1048572 KSA1048572 LBW1048572 LLS1048572 LVO1048572 MFK1048572 MPG1048572 MZC1048572 NIY1048572 NSU1048572 OCQ1048572 OMM1048572 OWI1048572 PGE1048572 PQA1048572 PZW1048572 QJS1048572 QTO1048572 RDK1048572 RNG1048572 RXC1048572 SGY1048572 SQU1048572 TAQ1048572 TKM1048572 TUI1048572 UEE1048572 UOA1048572 UXW1048572 VHS1048572 VRO1048572 WBK1048572 WLG1048572 WVC1048572 XEY1048572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H26 H68 B68" xr:uid="{00000000-0002-0000-0800-000008000000}"/>
    <dataValidation allowBlank="1" showInputMessage="1" showErrorMessage="1" promptTitle="SIR for Replacement" prompt="The SIR must be ≥ 1 to qualify for replacement."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S20 SO20 ACK20 AMG20 AWC20 BFY20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XFA20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XFA65556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XFA131092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XFA196628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XFA262164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XFA327700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XFA393236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XFA458772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XFA524308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XFA589844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XFA655380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XFA720916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XFA786452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XFA851988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XFA917524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XFA983060 J20 J62 D62" xr:uid="{00000000-0002-0000-0800-000009000000}"/>
    <dataValidation allowBlank="1" showInputMessage="1" showErrorMessage="1" promptTitle="Annual Usage of Existing" prompt="This will auto-calculate the annual usage of the existing unit. " sqref="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XEY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XEY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XEY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XEY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XEY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XEY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XEY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XEY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XEY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XEY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XEY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XEY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XEY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XEY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XEY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WVC983054 XEY983054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29:B30 IX29:IX30 ST29:ST30 ACP29:ACP30 AML29:AML30 AWH29:AWH30 BGD29:BGD30 BPZ29:BPZ30 BZV29:BZV30 CJR29:CJR30 CTN29:CTN30 DDJ29:DDJ30 DNF29:DNF30 DXB29:DXB30 EGX29:EGX30 EQT29:EQT30 FAP29:FAP30 FKL29:FKL30 FUH29:FUH30 GED29:GED30 GNZ29:GNZ30 GXV29:GXV30 HHR29:HHR30 HRN29:HRN30 IBJ29:IBJ30 ILF29:ILF30 IVB29:IVB30 JEX29:JEX30 JOT29:JOT30 JYP29:JYP30 KIL29:KIL30 KSH29:KSH30 LCD29:LCD30 LLZ29:LLZ30 LVV29:LVV30 MFR29:MFR30 MPN29:MPN30 MZJ29:MZJ30 NJF29:NJF30 NTB29:NTB30 OCX29:OCX30 OMT29:OMT30 OWP29:OWP30 PGL29:PGL30 PQH29:PQH30 QAD29:QAD30 QJZ29:QJZ30 QTV29:QTV30 RDR29:RDR30 RNN29:RNN30 RXJ29:RXJ30 SHF29:SHF30 SRB29:SRB30 TAX29:TAX30 TKT29:TKT30 TUP29:TUP30 UEL29:UEL30 UOH29:UOH30 UYD29:UYD30 VHZ29:VHZ30 VRV29:VRV30 WBR29:WBR30 WLN29:WLN30 WVJ29:WVJ30 B65565:B65566 IX65565:IX65566 ST65565:ST65566 ACP65565:ACP65566 AML65565:AML65566 AWH65565:AWH65566 BGD65565:BGD65566 BPZ65565:BPZ65566 BZV65565:BZV65566 CJR65565:CJR65566 CTN65565:CTN65566 DDJ65565:DDJ65566 DNF65565:DNF65566 DXB65565:DXB65566 EGX65565:EGX65566 EQT65565:EQT65566 FAP65565:FAP65566 FKL65565:FKL65566 FUH65565:FUH65566 GED65565:GED65566 GNZ65565:GNZ65566 GXV65565:GXV65566 HHR65565:HHR65566 HRN65565:HRN65566 IBJ65565:IBJ65566 ILF65565:ILF65566 IVB65565:IVB65566 JEX65565:JEX65566 JOT65565:JOT65566 JYP65565:JYP65566 KIL65565:KIL65566 KSH65565:KSH65566 LCD65565:LCD65566 LLZ65565:LLZ65566 LVV65565:LVV65566 MFR65565:MFR65566 MPN65565:MPN65566 MZJ65565:MZJ65566 NJF65565:NJF65566 NTB65565:NTB65566 OCX65565:OCX65566 OMT65565:OMT65566 OWP65565:OWP65566 PGL65565:PGL65566 PQH65565:PQH65566 QAD65565:QAD65566 QJZ65565:QJZ65566 QTV65565:QTV65566 RDR65565:RDR65566 RNN65565:RNN65566 RXJ65565:RXJ65566 SHF65565:SHF65566 SRB65565:SRB65566 TAX65565:TAX65566 TKT65565:TKT65566 TUP65565:TUP65566 UEL65565:UEL65566 UOH65565:UOH65566 UYD65565:UYD65566 VHZ65565:VHZ65566 VRV65565:VRV65566 WBR65565:WBR65566 WLN65565:WLN65566 WVJ65565:WVJ65566 B131101:B131102 IX131101:IX131102 ST131101:ST131102 ACP131101:ACP131102 AML131101:AML131102 AWH131101:AWH131102 BGD131101:BGD131102 BPZ131101:BPZ131102 BZV131101:BZV131102 CJR131101:CJR131102 CTN131101:CTN131102 DDJ131101:DDJ131102 DNF131101:DNF131102 DXB131101:DXB131102 EGX131101:EGX131102 EQT131101:EQT131102 FAP131101:FAP131102 FKL131101:FKL131102 FUH131101:FUH131102 GED131101:GED131102 GNZ131101:GNZ131102 GXV131101:GXV131102 HHR131101:HHR131102 HRN131101:HRN131102 IBJ131101:IBJ131102 ILF131101:ILF131102 IVB131101:IVB131102 JEX131101:JEX131102 JOT131101:JOT131102 JYP131101:JYP131102 KIL131101:KIL131102 KSH131101:KSH131102 LCD131101:LCD131102 LLZ131101:LLZ131102 LVV131101:LVV131102 MFR131101:MFR131102 MPN131101:MPN131102 MZJ131101:MZJ131102 NJF131101:NJF131102 NTB131101:NTB131102 OCX131101:OCX131102 OMT131101:OMT131102 OWP131101:OWP131102 PGL131101:PGL131102 PQH131101:PQH131102 QAD131101:QAD131102 QJZ131101:QJZ131102 QTV131101:QTV131102 RDR131101:RDR131102 RNN131101:RNN131102 RXJ131101:RXJ131102 SHF131101:SHF131102 SRB131101:SRB131102 TAX131101:TAX131102 TKT131101:TKT131102 TUP131101:TUP131102 UEL131101:UEL131102 UOH131101:UOH131102 UYD131101:UYD131102 VHZ131101:VHZ131102 VRV131101:VRV131102 WBR131101:WBR131102 WLN131101:WLN131102 WVJ131101:WVJ131102 B196637:B196638 IX196637:IX196638 ST196637:ST196638 ACP196637:ACP196638 AML196637:AML196638 AWH196637:AWH196638 BGD196637:BGD196638 BPZ196637:BPZ196638 BZV196637:BZV196638 CJR196637:CJR196638 CTN196637:CTN196638 DDJ196637:DDJ196638 DNF196637:DNF196638 DXB196637:DXB196638 EGX196637:EGX196638 EQT196637:EQT196638 FAP196637:FAP196638 FKL196637:FKL196638 FUH196637:FUH196638 GED196637:GED196638 GNZ196637:GNZ196638 GXV196637:GXV196638 HHR196637:HHR196638 HRN196637:HRN196638 IBJ196637:IBJ196638 ILF196637:ILF196638 IVB196637:IVB196638 JEX196637:JEX196638 JOT196637:JOT196638 JYP196637:JYP196638 KIL196637:KIL196638 KSH196637:KSH196638 LCD196637:LCD196638 LLZ196637:LLZ196638 LVV196637:LVV196638 MFR196637:MFR196638 MPN196637:MPN196638 MZJ196637:MZJ196638 NJF196637:NJF196638 NTB196637:NTB196638 OCX196637:OCX196638 OMT196637:OMT196638 OWP196637:OWP196638 PGL196637:PGL196638 PQH196637:PQH196638 QAD196637:QAD196638 QJZ196637:QJZ196638 QTV196637:QTV196638 RDR196637:RDR196638 RNN196637:RNN196638 RXJ196637:RXJ196638 SHF196637:SHF196638 SRB196637:SRB196638 TAX196637:TAX196638 TKT196637:TKT196638 TUP196637:TUP196638 UEL196637:UEL196638 UOH196637:UOH196638 UYD196637:UYD196638 VHZ196637:VHZ196638 VRV196637:VRV196638 WBR196637:WBR196638 WLN196637:WLN196638 WVJ196637:WVJ196638 B262173:B262174 IX262173:IX262174 ST262173:ST262174 ACP262173:ACP262174 AML262173:AML262174 AWH262173:AWH262174 BGD262173:BGD262174 BPZ262173:BPZ262174 BZV262173:BZV262174 CJR262173:CJR262174 CTN262173:CTN262174 DDJ262173:DDJ262174 DNF262173:DNF262174 DXB262173:DXB262174 EGX262173:EGX262174 EQT262173:EQT262174 FAP262173:FAP262174 FKL262173:FKL262174 FUH262173:FUH262174 GED262173:GED262174 GNZ262173:GNZ262174 GXV262173:GXV262174 HHR262173:HHR262174 HRN262173:HRN262174 IBJ262173:IBJ262174 ILF262173:ILF262174 IVB262173:IVB262174 JEX262173:JEX262174 JOT262173:JOT262174 JYP262173:JYP262174 KIL262173:KIL262174 KSH262173:KSH262174 LCD262173:LCD262174 LLZ262173:LLZ262174 LVV262173:LVV262174 MFR262173:MFR262174 MPN262173:MPN262174 MZJ262173:MZJ262174 NJF262173:NJF262174 NTB262173:NTB262174 OCX262173:OCX262174 OMT262173:OMT262174 OWP262173:OWP262174 PGL262173:PGL262174 PQH262173:PQH262174 QAD262173:QAD262174 QJZ262173:QJZ262174 QTV262173:QTV262174 RDR262173:RDR262174 RNN262173:RNN262174 RXJ262173:RXJ262174 SHF262173:SHF262174 SRB262173:SRB262174 TAX262173:TAX262174 TKT262173:TKT262174 TUP262173:TUP262174 UEL262173:UEL262174 UOH262173:UOH262174 UYD262173:UYD262174 VHZ262173:VHZ262174 VRV262173:VRV262174 WBR262173:WBR262174 WLN262173:WLN262174 WVJ262173:WVJ262174 B327709:B327710 IX327709:IX327710 ST327709:ST327710 ACP327709:ACP327710 AML327709:AML327710 AWH327709:AWH327710 BGD327709:BGD327710 BPZ327709:BPZ327710 BZV327709:BZV327710 CJR327709:CJR327710 CTN327709:CTN327710 DDJ327709:DDJ327710 DNF327709:DNF327710 DXB327709:DXB327710 EGX327709:EGX327710 EQT327709:EQT327710 FAP327709:FAP327710 FKL327709:FKL327710 FUH327709:FUH327710 GED327709:GED327710 GNZ327709:GNZ327710 GXV327709:GXV327710 HHR327709:HHR327710 HRN327709:HRN327710 IBJ327709:IBJ327710 ILF327709:ILF327710 IVB327709:IVB327710 JEX327709:JEX327710 JOT327709:JOT327710 JYP327709:JYP327710 KIL327709:KIL327710 KSH327709:KSH327710 LCD327709:LCD327710 LLZ327709:LLZ327710 LVV327709:LVV327710 MFR327709:MFR327710 MPN327709:MPN327710 MZJ327709:MZJ327710 NJF327709:NJF327710 NTB327709:NTB327710 OCX327709:OCX327710 OMT327709:OMT327710 OWP327709:OWP327710 PGL327709:PGL327710 PQH327709:PQH327710 QAD327709:QAD327710 QJZ327709:QJZ327710 QTV327709:QTV327710 RDR327709:RDR327710 RNN327709:RNN327710 RXJ327709:RXJ327710 SHF327709:SHF327710 SRB327709:SRB327710 TAX327709:TAX327710 TKT327709:TKT327710 TUP327709:TUP327710 UEL327709:UEL327710 UOH327709:UOH327710 UYD327709:UYD327710 VHZ327709:VHZ327710 VRV327709:VRV327710 WBR327709:WBR327710 WLN327709:WLN327710 WVJ327709:WVJ327710 B393245:B393246 IX393245:IX393246 ST393245:ST393246 ACP393245:ACP393246 AML393245:AML393246 AWH393245:AWH393246 BGD393245:BGD393246 BPZ393245:BPZ393246 BZV393245:BZV393246 CJR393245:CJR393246 CTN393245:CTN393246 DDJ393245:DDJ393246 DNF393245:DNF393246 DXB393245:DXB393246 EGX393245:EGX393246 EQT393245:EQT393246 FAP393245:FAP393246 FKL393245:FKL393246 FUH393245:FUH393246 GED393245:GED393246 GNZ393245:GNZ393246 GXV393245:GXV393246 HHR393245:HHR393246 HRN393245:HRN393246 IBJ393245:IBJ393246 ILF393245:ILF393246 IVB393245:IVB393246 JEX393245:JEX393246 JOT393245:JOT393246 JYP393245:JYP393246 KIL393245:KIL393246 KSH393245:KSH393246 LCD393245:LCD393246 LLZ393245:LLZ393246 LVV393245:LVV393246 MFR393245:MFR393246 MPN393245:MPN393246 MZJ393245:MZJ393246 NJF393245:NJF393246 NTB393245:NTB393246 OCX393245:OCX393246 OMT393245:OMT393246 OWP393245:OWP393246 PGL393245:PGL393246 PQH393245:PQH393246 QAD393245:QAD393246 QJZ393245:QJZ393246 QTV393245:QTV393246 RDR393245:RDR393246 RNN393245:RNN393246 RXJ393245:RXJ393246 SHF393245:SHF393246 SRB393245:SRB393246 TAX393245:TAX393246 TKT393245:TKT393246 TUP393245:TUP393246 UEL393245:UEL393246 UOH393245:UOH393246 UYD393245:UYD393246 VHZ393245:VHZ393246 VRV393245:VRV393246 WBR393245:WBR393246 WLN393245:WLN393246 WVJ393245:WVJ393246 B458781:B458782 IX458781:IX458782 ST458781:ST458782 ACP458781:ACP458782 AML458781:AML458782 AWH458781:AWH458782 BGD458781:BGD458782 BPZ458781:BPZ458782 BZV458781:BZV458782 CJR458781:CJR458782 CTN458781:CTN458782 DDJ458781:DDJ458782 DNF458781:DNF458782 DXB458781:DXB458782 EGX458781:EGX458782 EQT458781:EQT458782 FAP458781:FAP458782 FKL458781:FKL458782 FUH458781:FUH458782 GED458781:GED458782 GNZ458781:GNZ458782 GXV458781:GXV458782 HHR458781:HHR458782 HRN458781:HRN458782 IBJ458781:IBJ458782 ILF458781:ILF458782 IVB458781:IVB458782 JEX458781:JEX458782 JOT458781:JOT458782 JYP458781:JYP458782 KIL458781:KIL458782 KSH458781:KSH458782 LCD458781:LCD458782 LLZ458781:LLZ458782 LVV458781:LVV458782 MFR458781:MFR458782 MPN458781:MPN458782 MZJ458781:MZJ458782 NJF458781:NJF458782 NTB458781:NTB458782 OCX458781:OCX458782 OMT458781:OMT458782 OWP458781:OWP458782 PGL458781:PGL458782 PQH458781:PQH458782 QAD458781:QAD458782 QJZ458781:QJZ458782 QTV458781:QTV458782 RDR458781:RDR458782 RNN458781:RNN458782 RXJ458781:RXJ458782 SHF458781:SHF458782 SRB458781:SRB458782 TAX458781:TAX458782 TKT458781:TKT458782 TUP458781:TUP458782 UEL458781:UEL458782 UOH458781:UOH458782 UYD458781:UYD458782 VHZ458781:VHZ458782 VRV458781:VRV458782 WBR458781:WBR458782 WLN458781:WLN458782 WVJ458781:WVJ458782 B524317:B524318 IX524317:IX524318 ST524317:ST524318 ACP524317:ACP524318 AML524317:AML524318 AWH524317:AWH524318 BGD524317:BGD524318 BPZ524317:BPZ524318 BZV524317:BZV524318 CJR524317:CJR524318 CTN524317:CTN524318 DDJ524317:DDJ524318 DNF524317:DNF524318 DXB524317:DXB524318 EGX524317:EGX524318 EQT524317:EQT524318 FAP524317:FAP524318 FKL524317:FKL524318 FUH524317:FUH524318 GED524317:GED524318 GNZ524317:GNZ524318 GXV524317:GXV524318 HHR524317:HHR524318 HRN524317:HRN524318 IBJ524317:IBJ524318 ILF524317:ILF524318 IVB524317:IVB524318 JEX524317:JEX524318 JOT524317:JOT524318 JYP524317:JYP524318 KIL524317:KIL524318 KSH524317:KSH524318 LCD524317:LCD524318 LLZ524317:LLZ524318 LVV524317:LVV524318 MFR524317:MFR524318 MPN524317:MPN524318 MZJ524317:MZJ524318 NJF524317:NJF524318 NTB524317:NTB524318 OCX524317:OCX524318 OMT524317:OMT524318 OWP524317:OWP524318 PGL524317:PGL524318 PQH524317:PQH524318 QAD524317:QAD524318 QJZ524317:QJZ524318 QTV524317:QTV524318 RDR524317:RDR524318 RNN524317:RNN524318 RXJ524317:RXJ524318 SHF524317:SHF524318 SRB524317:SRB524318 TAX524317:TAX524318 TKT524317:TKT524318 TUP524317:TUP524318 UEL524317:UEL524318 UOH524317:UOH524318 UYD524317:UYD524318 VHZ524317:VHZ524318 VRV524317:VRV524318 WBR524317:WBR524318 WLN524317:WLN524318 WVJ524317:WVJ524318 B589853:B589854 IX589853:IX589854 ST589853:ST589854 ACP589853:ACP589854 AML589853:AML589854 AWH589853:AWH589854 BGD589853:BGD589854 BPZ589853:BPZ589854 BZV589853:BZV589854 CJR589853:CJR589854 CTN589853:CTN589854 DDJ589853:DDJ589854 DNF589853:DNF589854 DXB589853:DXB589854 EGX589853:EGX589854 EQT589853:EQT589854 FAP589853:FAP589854 FKL589853:FKL589854 FUH589853:FUH589854 GED589853:GED589854 GNZ589853:GNZ589854 GXV589853:GXV589854 HHR589853:HHR589854 HRN589853:HRN589854 IBJ589853:IBJ589854 ILF589853:ILF589854 IVB589853:IVB589854 JEX589853:JEX589854 JOT589853:JOT589854 JYP589853:JYP589854 KIL589853:KIL589854 KSH589853:KSH589854 LCD589853:LCD589854 LLZ589853:LLZ589854 LVV589853:LVV589854 MFR589853:MFR589854 MPN589853:MPN589854 MZJ589853:MZJ589854 NJF589853:NJF589854 NTB589853:NTB589854 OCX589853:OCX589854 OMT589853:OMT589854 OWP589853:OWP589854 PGL589853:PGL589854 PQH589853:PQH589854 QAD589853:QAD589854 QJZ589853:QJZ589854 QTV589853:QTV589854 RDR589853:RDR589854 RNN589853:RNN589854 RXJ589853:RXJ589854 SHF589853:SHF589854 SRB589853:SRB589854 TAX589853:TAX589854 TKT589853:TKT589854 TUP589853:TUP589854 UEL589853:UEL589854 UOH589853:UOH589854 UYD589853:UYD589854 VHZ589853:VHZ589854 VRV589853:VRV589854 WBR589853:WBR589854 WLN589853:WLN589854 WVJ589853:WVJ589854 B655389:B655390 IX655389:IX655390 ST655389:ST655390 ACP655389:ACP655390 AML655389:AML655390 AWH655389:AWH655390 BGD655389:BGD655390 BPZ655389:BPZ655390 BZV655389:BZV655390 CJR655389:CJR655390 CTN655389:CTN655390 DDJ655389:DDJ655390 DNF655389:DNF655390 DXB655389:DXB655390 EGX655389:EGX655390 EQT655389:EQT655390 FAP655389:FAP655390 FKL655389:FKL655390 FUH655389:FUH655390 GED655389:GED655390 GNZ655389:GNZ655390 GXV655389:GXV655390 HHR655389:HHR655390 HRN655389:HRN655390 IBJ655389:IBJ655390 ILF655389:ILF655390 IVB655389:IVB655390 JEX655389:JEX655390 JOT655389:JOT655390 JYP655389:JYP655390 KIL655389:KIL655390 KSH655389:KSH655390 LCD655389:LCD655390 LLZ655389:LLZ655390 LVV655389:LVV655390 MFR655389:MFR655390 MPN655389:MPN655390 MZJ655389:MZJ655390 NJF655389:NJF655390 NTB655389:NTB655390 OCX655389:OCX655390 OMT655389:OMT655390 OWP655389:OWP655390 PGL655389:PGL655390 PQH655389:PQH655390 QAD655389:QAD655390 QJZ655389:QJZ655390 QTV655389:QTV655390 RDR655389:RDR655390 RNN655389:RNN655390 RXJ655389:RXJ655390 SHF655389:SHF655390 SRB655389:SRB655390 TAX655389:TAX655390 TKT655389:TKT655390 TUP655389:TUP655390 UEL655389:UEL655390 UOH655389:UOH655390 UYD655389:UYD655390 VHZ655389:VHZ655390 VRV655389:VRV655390 WBR655389:WBR655390 WLN655389:WLN655390 WVJ655389:WVJ655390 B720925:B720926 IX720925:IX720926 ST720925:ST720926 ACP720925:ACP720926 AML720925:AML720926 AWH720925:AWH720926 BGD720925:BGD720926 BPZ720925:BPZ720926 BZV720925:BZV720926 CJR720925:CJR720926 CTN720925:CTN720926 DDJ720925:DDJ720926 DNF720925:DNF720926 DXB720925:DXB720926 EGX720925:EGX720926 EQT720925:EQT720926 FAP720925:FAP720926 FKL720925:FKL720926 FUH720925:FUH720926 GED720925:GED720926 GNZ720925:GNZ720926 GXV720925:GXV720926 HHR720925:HHR720926 HRN720925:HRN720926 IBJ720925:IBJ720926 ILF720925:ILF720926 IVB720925:IVB720926 JEX720925:JEX720926 JOT720925:JOT720926 JYP720925:JYP720926 KIL720925:KIL720926 KSH720925:KSH720926 LCD720925:LCD720926 LLZ720925:LLZ720926 LVV720925:LVV720926 MFR720925:MFR720926 MPN720925:MPN720926 MZJ720925:MZJ720926 NJF720925:NJF720926 NTB720925:NTB720926 OCX720925:OCX720926 OMT720925:OMT720926 OWP720925:OWP720926 PGL720925:PGL720926 PQH720925:PQH720926 QAD720925:QAD720926 QJZ720925:QJZ720926 QTV720925:QTV720926 RDR720925:RDR720926 RNN720925:RNN720926 RXJ720925:RXJ720926 SHF720925:SHF720926 SRB720925:SRB720926 TAX720925:TAX720926 TKT720925:TKT720926 TUP720925:TUP720926 UEL720925:UEL720926 UOH720925:UOH720926 UYD720925:UYD720926 VHZ720925:VHZ720926 VRV720925:VRV720926 WBR720925:WBR720926 WLN720925:WLN720926 WVJ720925:WVJ720926 B786461:B786462 IX786461:IX786462 ST786461:ST786462 ACP786461:ACP786462 AML786461:AML786462 AWH786461:AWH786462 BGD786461:BGD786462 BPZ786461:BPZ786462 BZV786461:BZV786462 CJR786461:CJR786462 CTN786461:CTN786462 DDJ786461:DDJ786462 DNF786461:DNF786462 DXB786461:DXB786462 EGX786461:EGX786462 EQT786461:EQT786462 FAP786461:FAP786462 FKL786461:FKL786462 FUH786461:FUH786462 GED786461:GED786462 GNZ786461:GNZ786462 GXV786461:GXV786462 HHR786461:HHR786462 HRN786461:HRN786462 IBJ786461:IBJ786462 ILF786461:ILF786462 IVB786461:IVB786462 JEX786461:JEX786462 JOT786461:JOT786462 JYP786461:JYP786462 KIL786461:KIL786462 KSH786461:KSH786462 LCD786461:LCD786462 LLZ786461:LLZ786462 LVV786461:LVV786462 MFR786461:MFR786462 MPN786461:MPN786462 MZJ786461:MZJ786462 NJF786461:NJF786462 NTB786461:NTB786462 OCX786461:OCX786462 OMT786461:OMT786462 OWP786461:OWP786462 PGL786461:PGL786462 PQH786461:PQH786462 QAD786461:QAD786462 QJZ786461:QJZ786462 QTV786461:QTV786462 RDR786461:RDR786462 RNN786461:RNN786462 RXJ786461:RXJ786462 SHF786461:SHF786462 SRB786461:SRB786462 TAX786461:TAX786462 TKT786461:TKT786462 TUP786461:TUP786462 UEL786461:UEL786462 UOH786461:UOH786462 UYD786461:UYD786462 VHZ786461:VHZ786462 VRV786461:VRV786462 WBR786461:WBR786462 WLN786461:WLN786462 WVJ786461:WVJ786462 B851997:B851998 IX851997:IX851998 ST851997:ST851998 ACP851997:ACP851998 AML851997:AML851998 AWH851997:AWH851998 BGD851997:BGD851998 BPZ851997:BPZ851998 BZV851997:BZV851998 CJR851997:CJR851998 CTN851997:CTN851998 DDJ851997:DDJ851998 DNF851997:DNF851998 DXB851997:DXB851998 EGX851997:EGX851998 EQT851997:EQT851998 FAP851997:FAP851998 FKL851997:FKL851998 FUH851997:FUH851998 GED851997:GED851998 GNZ851997:GNZ851998 GXV851997:GXV851998 HHR851997:HHR851998 HRN851997:HRN851998 IBJ851997:IBJ851998 ILF851997:ILF851998 IVB851997:IVB851998 JEX851997:JEX851998 JOT851997:JOT851998 JYP851997:JYP851998 KIL851997:KIL851998 KSH851997:KSH851998 LCD851997:LCD851998 LLZ851997:LLZ851998 LVV851997:LVV851998 MFR851997:MFR851998 MPN851997:MPN851998 MZJ851997:MZJ851998 NJF851997:NJF851998 NTB851997:NTB851998 OCX851997:OCX851998 OMT851997:OMT851998 OWP851997:OWP851998 PGL851997:PGL851998 PQH851997:PQH851998 QAD851997:QAD851998 QJZ851997:QJZ851998 QTV851997:QTV851998 RDR851997:RDR851998 RNN851997:RNN851998 RXJ851997:RXJ851998 SHF851997:SHF851998 SRB851997:SRB851998 TAX851997:TAX851998 TKT851997:TKT851998 TUP851997:TUP851998 UEL851997:UEL851998 UOH851997:UOH851998 UYD851997:UYD851998 VHZ851997:VHZ851998 VRV851997:VRV851998 WBR851997:WBR851998 WLN851997:WLN851998 WVJ851997:WVJ851998 B917533:B917534 IX917533:IX917534 ST917533:ST917534 ACP917533:ACP917534 AML917533:AML917534 AWH917533:AWH917534 BGD917533:BGD917534 BPZ917533:BPZ917534 BZV917533:BZV917534 CJR917533:CJR917534 CTN917533:CTN917534 DDJ917533:DDJ917534 DNF917533:DNF917534 DXB917533:DXB917534 EGX917533:EGX917534 EQT917533:EQT917534 FAP917533:FAP917534 FKL917533:FKL917534 FUH917533:FUH917534 GED917533:GED917534 GNZ917533:GNZ917534 GXV917533:GXV917534 HHR917533:HHR917534 HRN917533:HRN917534 IBJ917533:IBJ917534 ILF917533:ILF917534 IVB917533:IVB917534 JEX917533:JEX917534 JOT917533:JOT917534 JYP917533:JYP917534 KIL917533:KIL917534 KSH917533:KSH917534 LCD917533:LCD917534 LLZ917533:LLZ917534 LVV917533:LVV917534 MFR917533:MFR917534 MPN917533:MPN917534 MZJ917533:MZJ917534 NJF917533:NJF917534 NTB917533:NTB917534 OCX917533:OCX917534 OMT917533:OMT917534 OWP917533:OWP917534 PGL917533:PGL917534 PQH917533:PQH917534 QAD917533:QAD917534 QJZ917533:QJZ917534 QTV917533:QTV917534 RDR917533:RDR917534 RNN917533:RNN917534 RXJ917533:RXJ917534 SHF917533:SHF917534 SRB917533:SRB917534 TAX917533:TAX917534 TKT917533:TKT917534 TUP917533:TUP917534 UEL917533:UEL917534 UOH917533:UOH917534 UYD917533:UYD917534 VHZ917533:VHZ917534 VRV917533:VRV917534 WBR917533:WBR917534 WLN917533:WLN917534 WVJ917533:WVJ917534 B983069:B983070 IX983069:IX983070 ST983069:ST983070 ACP983069:ACP983070 AML983069:AML983070 AWH983069:AWH983070 BGD983069:BGD983070 BPZ983069:BPZ983070 BZV983069:BZV983070 CJR983069:CJR983070 CTN983069:CTN983070 DDJ983069:DDJ983070 DNF983069:DNF983070 DXB983069:DXB983070 EGX983069:EGX983070 EQT983069:EQT983070 FAP983069:FAP983070 FKL983069:FKL983070 FUH983069:FUH983070 GED983069:GED983070 GNZ983069:GNZ983070 GXV983069:GXV983070 HHR983069:HHR983070 HRN983069:HRN983070 IBJ983069:IBJ983070 ILF983069:ILF983070 IVB983069:IVB983070 JEX983069:JEX983070 JOT983069:JOT983070 JYP983069:JYP983070 KIL983069:KIL983070 KSH983069:KSH983070 LCD983069:LCD983070 LLZ983069:LLZ983070 LVV983069:LVV983070 MFR983069:MFR983070 MPN983069:MPN983070 MZJ983069:MZJ983070 NJF983069:NJF983070 NTB983069:NTB983070 OCX983069:OCX983070 OMT983069:OMT983070 OWP983069:OWP983070 PGL983069:PGL983070 PQH983069:PQH983070 QAD983069:QAD983070 QJZ983069:QJZ983070 QTV983069:QTV983070 RDR983069:RDR983070 RNN983069:RNN983070 RXJ983069:RXJ983070 SHF983069:SHF983070 SRB983069:SRB983070 TAX983069:TAX983070 TKT983069:TKT983070 TUP983069:TUP983070 UEL983069:UEL983070 UOH983069:UOH983070 UYD983069:UYD983070 VHZ983069:VHZ983070 VRV983069:VRV983070 WBR983069:WBR983070 WLN983069:WLN983070 WVJ983069:WVJ983070 H14 H29:H30 H56 H71:H72 B56 B71:B72" xr:uid="{00000000-0002-0000-0800-00000A000000}"/>
    <dataValidation allowBlank="1" showInputMessage="1" showErrorMessage="1" prompt="Expected Life Savings for Replacement"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XFA19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XFA65555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XFA131091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XFA196627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XFA262163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XFA327699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XFA393235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XFA458771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XFA524307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XFA589843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XFA655379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XFA720915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XFA786451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XFA851987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XFA917523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XFA983059 J19 J61 D61" xr:uid="{00000000-0002-0000-0800-00000B000000}"/>
    <dataValidation allowBlank="1" showInputMessage="1" showErrorMessage="1" prompt="Annual Savings for Replacement"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IS18 SO18 ACK18 AMG18 AWC18 BFY18 BPU18 BZQ18 CJM18 CTI18 DDE18 DNA18 DWW18 EGS18 EQO18 FAK18 FKG18 FUC18 GDY18 GNU18 GXQ18 HHM18 HRI18 IBE18 ILA18 IUW18 JES18 JOO18 JYK18 KIG18 KSC18 LBY18 LLU18 LVQ18 MFM18 MPI18 MZE18 NJA18 NSW18 OCS18 OMO18 OWK18 PGG18 PQC18 PZY18 QJU18 QTQ18 RDM18 RNI18 RXE18 SHA18 SQW18 TAS18 TKO18 TUK18 UEG18 UOC18 UXY18 VHU18 VRQ18 WBM18 WLI18 WVE18 XFA18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XFA65554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XFA131090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XFA196626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XFA262162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XFA327698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XFA393234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XFA458770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XFA524306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XFA589842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XFA655378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XFA720914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XFA786450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XFA851986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XFA917522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983058 XFA983058 J18 J60 D60" xr:uid="{00000000-0002-0000-0800-00000C000000}"/>
    <dataValidation allowBlank="1" showInputMessage="1" showErrorMessage="1" promptTitle="Cost of Replacement" prompt="Replacement cost to include: Window AC unit, labor to install, and recycling of existing unit." sqref="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XFA15 IS65551 SO65551 ACK65551 AMG65551 AWC65551 BFY65551 BPU65551 BZQ65551 CJM65551 CTI65551 DDE65551 DNA65551 DWW65551 EGS65551 EQO65551 FAK65551 FKG65551 FUC65551 GDY65551 GNU65551 GXQ65551 HHM65551 HRI65551 IBE65551 ILA65551 IUW65551 JES65551 JOO65551 JYK65551 KIG65551 KSC65551 LBY65551 LLU65551 LVQ65551 MFM65551 MPI65551 MZE65551 NJA65551 NSW65551 OCS65551 OMO65551 OWK65551 PGG65551 PQC65551 PZY65551 QJU65551 QTQ65551 RDM65551 RNI65551 RXE65551 SHA65551 SQW65551 TAS65551 TKO65551 TUK65551 UEG65551 UOC65551 UXY65551 VHU65551 VRQ65551 WBM65551 WLI65551 WVE65551 XFA65551 IS131087 SO131087 ACK131087 AMG131087 AWC131087 BFY131087 BPU131087 BZQ131087 CJM131087 CTI131087 DDE131087 DNA131087 DWW131087 EGS131087 EQO131087 FAK131087 FKG131087 FUC131087 GDY131087 GNU131087 GXQ131087 HHM131087 HRI131087 IBE131087 ILA131087 IUW131087 JES131087 JOO131087 JYK131087 KIG131087 KSC131087 LBY131087 LLU131087 LVQ131087 MFM131087 MPI131087 MZE131087 NJA131087 NSW131087 OCS131087 OMO131087 OWK131087 PGG131087 PQC131087 PZY131087 QJU131087 QTQ131087 RDM131087 RNI131087 RXE131087 SHA131087 SQW131087 TAS131087 TKO131087 TUK131087 UEG131087 UOC131087 UXY131087 VHU131087 VRQ131087 WBM131087 WLI131087 WVE131087 XFA131087 IS196623 SO196623 ACK196623 AMG196623 AWC196623 BFY196623 BPU196623 BZQ196623 CJM196623 CTI196623 DDE196623 DNA196623 DWW196623 EGS196623 EQO196623 FAK196623 FKG196623 FUC196623 GDY196623 GNU196623 GXQ196623 HHM196623 HRI196623 IBE196623 ILA196623 IUW196623 JES196623 JOO196623 JYK196623 KIG196623 KSC196623 LBY196623 LLU196623 LVQ196623 MFM196623 MPI196623 MZE196623 NJA196623 NSW196623 OCS196623 OMO196623 OWK196623 PGG196623 PQC196623 PZY196623 QJU196623 QTQ196623 RDM196623 RNI196623 RXE196623 SHA196623 SQW196623 TAS196623 TKO196623 TUK196623 UEG196623 UOC196623 UXY196623 VHU196623 VRQ196623 WBM196623 WLI196623 WVE196623 XFA196623 IS262159 SO262159 ACK262159 AMG262159 AWC262159 BFY262159 BPU262159 BZQ262159 CJM262159 CTI262159 DDE262159 DNA262159 DWW262159 EGS262159 EQO262159 FAK262159 FKG262159 FUC262159 GDY262159 GNU262159 GXQ262159 HHM262159 HRI262159 IBE262159 ILA262159 IUW262159 JES262159 JOO262159 JYK262159 KIG262159 KSC262159 LBY262159 LLU262159 LVQ262159 MFM262159 MPI262159 MZE262159 NJA262159 NSW262159 OCS262159 OMO262159 OWK262159 PGG262159 PQC262159 PZY262159 QJU262159 QTQ262159 RDM262159 RNI262159 RXE262159 SHA262159 SQW262159 TAS262159 TKO262159 TUK262159 UEG262159 UOC262159 UXY262159 VHU262159 VRQ262159 WBM262159 WLI262159 WVE262159 XFA262159 IS327695 SO327695 ACK327695 AMG327695 AWC327695 BFY327695 BPU327695 BZQ327695 CJM327695 CTI327695 DDE327695 DNA327695 DWW327695 EGS327695 EQO327695 FAK327695 FKG327695 FUC327695 GDY327695 GNU327695 GXQ327695 HHM327695 HRI327695 IBE327695 ILA327695 IUW327695 JES327695 JOO327695 JYK327695 KIG327695 KSC327695 LBY327695 LLU327695 LVQ327695 MFM327695 MPI327695 MZE327695 NJA327695 NSW327695 OCS327695 OMO327695 OWK327695 PGG327695 PQC327695 PZY327695 QJU327695 QTQ327695 RDM327695 RNI327695 RXE327695 SHA327695 SQW327695 TAS327695 TKO327695 TUK327695 UEG327695 UOC327695 UXY327695 VHU327695 VRQ327695 WBM327695 WLI327695 WVE327695 XFA327695 IS393231 SO393231 ACK393231 AMG393231 AWC393231 BFY393231 BPU393231 BZQ393231 CJM393231 CTI393231 DDE393231 DNA393231 DWW393231 EGS393231 EQO393231 FAK393231 FKG393231 FUC393231 GDY393231 GNU393231 GXQ393231 HHM393231 HRI393231 IBE393231 ILA393231 IUW393231 JES393231 JOO393231 JYK393231 KIG393231 KSC393231 LBY393231 LLU393231 LVQ393231 MFM393231 MPI393231 MZE393231 NJA393231 NSW393231 OCS393231 OMO393231 OWK393231 PGG393231 PQC393231 PZY393231 QJU393231 QTQ393231 RDM393231 RNI393231 RXE393231 SHA393231 SQW393231 TAS393231 TKO393231 TUK393231 UEG393231 UOC393231 UXY393231 VHU393231 VRQ393231 WBM393231 WLI393231 WVE393231 XFA393231 IS458767 SO458767 ACK458767 AMG458767 AWC458767 BFY458767 BPU458767 BZQ458767 CJM458767 CTI458767 DDE458767 DNA458767 DWW458767 EGS458767 EQO458767 FAK458767 FKG458767 FUC458767 GDY458767 GNU458767 GXQ458767 HHM458767 HRI458767 IBE458767 ILA458767 IUW458767 JES458767 JOO458767 JYK458767 KIG458767 KSC458767 LBY458767 LLU458767 LVQ458767 MFM458767 MPI458767 MZE458767 NJA458767 NSW458767 OCS458767 OMO458767 OWK458767 PGG458767 PQC458767 PZY458767 QJU458767 QTQ458767 RDM458767 RNI458767 RXE458767 SHA458767 SQW458767 TAS458767 TKO458767 TUK458767 UEG458767 UOC458767 UXY458767 VHU458767 VRQ458767 WBM458767 WLI458767 WVE458767 XFA458767 IS524303 SO524303 ACK524303 AMG524303 AWC524303 BFY524303 BPU524303 BZQ524303 CJM524303 CTI524303 DDE524303 DNA524303 DWW524303 EGS524303 EQO524303 FAK524303 FKG524303 FUC524303 GDY524303 GNU524303 GXQ524303 HHM524303 HRI524303 IBE524303 ILA524303 IUW524303 JES524303 JOO524303 JYK524303 KIG524303 KSC524303 LBY524303 LLU524303 LVQ524303 MFM524303 MPI524303 MZE524303 NJA524303 NSW524303 OCS524303 OMO524303 OWK524303 PGG524303 PQC524303 PZY524303 QJU524303 QTQ524303 RDM524303 RNI524303 RXE524303 SHA524303 SQW524303 TAS524303 TKO524303 TUK524303 UEG524303 UOC524303 UXY524303 VHU524303 VRQ524303 WBM524303 WLI524303 WVE524303 XFA524303 IS589839 SO589839 ACK589839 AMG589839 AWC589839 BFY589839 BPU589839 BZQ589839 CJM589839 CTI589839 DDE589839 DNA589839 DWW589839 EGS589839 EQO589839 FAK589839 FKG589839 FUC589839 GDY589839 GNU589839 GXQ589839 HHM589839 HRI589839 IBE589839 ILA589839 IUW589839 JES589839 JOO589839 JYK589839 KIG589839 KSC589839 LBY589839 LLU589839 LVQ589839 MFM589839 MPI589839 MZE589839 NJA589839 NSW589839 OCS589839 OMO589839 OWK589839 PGG589839 PQC589839 PZY589839 QJU589839 QTQ589839 RDM589839 RNI589839 RXE589839 SHA589839 SQW589839 TAS589839 TKO589839 TUK589839 UEG589839 UOC589839 UXY589839 VHU589839 VRQ589839 WBM589839 WLI589839 WVE589839 XFA589839 IS655375 SO655375 ACK655375 AMG655375 AWC655375 BFY655375 BPU655375 BZQ655375 CJM655375 CTI655375 DDE655375 DNA655375 DWW655375 EGS655375 EQO655375 FAK655375 FKG655375 FUC655375 GDY655375 GNU655375 GXQ655375 HHM655375 HRI655375 IBE655375 ILA655375 IUW655375 JES655375 JOO655375 JYK655375 KIG655375 KSC655375 LBY655375 LLU655375 LVQ655375 MFM655375 MPI655375 MZE655375 NJA655375 NSW655375 OCS655375 OMO655375 OWK655375 PGG655375 PQC655375 PZY655375 QJU655375 QTQ655375 RDM655375 RNI655375 RXE655375 SHA655375 SQW655375 TAS655375 TKO655375 TUK655375 UEG655375 UOC655375 UXY655375 VHU655375 VRQ655375 WBM655375 WLI655375 WVE655375 XFA655375 IS720911 SO720911 ACK720911 AMG720911 AWC720911 BFY720911 BPU720911 BZQ720911 CJM720911 CTI720911 DDE720911 DNA720911 DWW720911 EGS720911 EQO720911 FAK720911 FKG720911 FUC720911 GDY720911 GNU720911 GXQ720911 HHM720911 HRI720911 IBE720911 ILA720911 IUW720911 JES720911 JOO720911 JYK720911 KIG720911 KSC720911 LBY720911 LLU720911 LVQ720911 MFM720911 MPI720911 MZE720911 NJA720911 NSW720911 OCS720911 OMO720911 OWK720911 PGG720911 PQC720911 PZY720911 QJU720911 QTQ720911 RDM720911 RNI720911 RXE720911 SHA720911 SQW720911 TAS720911 TKO720911 TUK720911 UEG720911 UOC720911 UXY720911 VHU720911 VRQ720911 WBM720911 WLI720911 WVE720911 XFA720911 IS786447 SO786447 ACK786447 AMG786447 AWC786447 BFY786447 BPU786447 BZQ786447 CJM786447 CTI786447 DDE786447 DNA786447 DWW786447 EGS786447 EQO786447 FAK786447 FKG786447 FUC786447 GDY786447 GNU786447 GXQ786447 HHM786447 HRI786447 IBE786447 ILA786447 IUW786447 JES786447 JOO786447 JYK786447 KIG786447 KSC786447 LBY786447 LLU786447 LVQ786447 MFM786447 MPI786447 MZE786447 NJA786447 NSW786447 OCS786447 OMO786447 OWK786447 PGG786447 PQC786447 PZY786447 QJU786447 QTQ786447 RDM786447 RNI786447 RXE786447 SHA786447 SQW786447 TAS786447 TKO786447 TUK786447 UEG786447 UOC786447 UXY786447 VHU786447 VRQ786447 WBM786447 WLI786447 WVE786447 XFA786447 IS851983 SO851983 ACK851983 AMG851983 AWC851983 BFY851983 BPU851983 BZQ851983 CJM851983 CTI851983 DDE851983 DNA851983 DWW851983 EGS851983 EQO851983 FAK851983 FKG851983 FUC851983 GDY851983 GNU851983 GXQ851983 HHM851983 HRI851983 IBE851983 ILA851983 IUW851983 JES851983 JOO851983 JYK851983 KIG851983 KSC851983 LBY851983 LLU851983 LVQ851983 MFM851983 MPI851983 MZE851983 NJA851983 NSW851983 OCS851983 OMO851983 OWK851983 PGG851983 PQC851983 PZY851983 QJU851983 QTQ851983 RDM851983 RNI851983 RXE851983 SHA851983 SQW851983 TAS851983 TKO851983 TUK851983 UEG851983 UOC851983 UXY851983 VHU851983 VRQ851983 WBM851983 WLI851983 WVE851983 XFA851983 IS917519 SO917519 ACK917519 AMG917519 AWC917519 BFY917519 BPU917519 BZQ917519 CJM917519 CTI917519 DDE917519 DNA917519 DWW917519 EGS917519 EQO917519 FAK917519 FKG917519 FUC917519 GDY917519 GNU917519 GXQ917519 HHM917519 HRI917519 IBE917519 ILA917519 IUW917519 JES917519 JOO917519 JYK917519 KIG917519 KSC917519 LBY917519 LLU917519 LVQ917519 MFM917519 MPI917519 MZE917519 NJA917519 NSW917519 OCS917519 OMO917519 OWK917519 PGG917519 PQC917519 PZY917519 QJU917519 QTQ917519 RDM917519 RNI917519 RXE917519 SHA917519 SQW917519 TAS917519 TKO917519 TUK917519 UEG917519 UOC917519 UXY917519 VHU917519 VRQ917519 WBM917519 WLI917519 WVE917519 XFA917519 IS983055 SO983055 ACK983055 AMG983055 AWC983055 BFY983055 BPU983055 BZQ983055 CJM983055 CTI983055 DDE983055 DNA983055 DWW983055 EGS983055 EQO983055 FAK983055 FKG983055 FUC983055 GDY983055 GNU983055 GXQ983055 HHM983055 HRI983055 IBE983055 ILA983055 IUW983055 JES983055 JOO983055 JYK983055 KIG983055 KSC983055 LBY983055 LLU983055 LVQ983055 MFM983055 MPI983055 MZE983055 NJA983055 NSW983055 OCS983055 OMO983055 OWK983055 PGG983055 PQC983055 PZY983055 QJU983055 QTQ983055 RDM983055 RNI983055 RXE983055 SHA983055 SQW983055 TAS983055 TKO983055 TUK983055 UEG983055 UOC983055 UXY983055 VHU983055 VRQ983055 WBM983055 WLI983055 WVE983055 XFA983055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J15 J57 D57" xr:uid="{00000000-0002-0000-0800-00000D000000}"/>
    <dataValidation allowBlank="1" showInputMessage="1" showErrorMessage="1" promptTitle="Annual Usage of Replacement" prompt="Enter the Annual Usage of this unit as found on the (Yellow) Energy Guide. " sqref="IS14 SO14 ACK14 AMG14 AWC14 BFY14 BPU14 BZQ14 CJM14 CTI14 DDE14 DNA14 DWW14 EGS14 EQO14 FAK14 FKG14 FUC14 GDY14 GNU14 GXQ14 HHM14 HRI14 IBE14 ILA14 IUW14 JES14 JOO14 JYK14 KIG14 KSC14 LBY14 LLU14 LVQ14 MFM14 MPI14 MZE14 NJA14 NSW14 OCS14 OMO14 OWK14 PGG14 PQC14 PZY14 QJU14 QTQ14 RDM14 RNI14 RXE14 SHA14 SQW14 TAS14 TKO14 TUK14 UEG14 UOC14 UXY14 VHU14 VRQ14 WBM14 WLI14 WVE14 XFA14 IS65550 SO65550 ACK65550 AMG65550 AWC65550 BFY65550 BPU65550 BZQ65550 CJM65550 CTI65550 DDE65550 DNA65550 DWW65550 EGS65550 EQO65550 FAK65550 FKG65550 FUC65550 GDY65550 GNU65550 GXQ65550 HHM65550 HRI65550 IBE65550 ILA65550 IUW65550 JES65550 JOO65550 JYK65550 KIG65550 KSC65550 LBY65550 LLU65550 LVQ65550 MFM65550 MPI65550 MZE65550 NJA65550 NSW65550 OCS65550 OMO65550 OWK65550 PGG65550 PQC65550 PZY65550 QJU65550 QTQ65550 RDM65550 RNI65550 RXE65550 SHA65550 SQW65550 TAS65550 TKO65550 TUK65550 UEG65550 UOC65550 UXY65550 VHU65550 VRQ65550 WBM65550 WLI65550 WVE65550 XFA65550 IS131086 SO131086 ACK131086 AMG131086 AWC131086 BFY131086 BPU131086 BZQ131086 CJM131086 CTI131086 DDE131086 DNA131086 DWW131086 EGS131086 EQO131086 FAK131086 FKG131086 FUC131086 GDY131086 GNU131086 GXQ131086 HHM131086 HRI131086 IBE131086 ILA131086 IUW131086 JES131086 JOO131086 JYK131086 KIG131086 KSC131086 LBY131086 LLU131086 LVQ131086 MFM131086 MPI131086 MZE131086 NJA131086 NSW131086 OCS131086 OMO131086 OWK131086 PGG131086 PQC131086 PZY131086 QJU131086 QTQ131086 RDM131086 RNI131086 RXE131086 SHA131086 SQW131086 TAS131086 TKO131086 TUK131086 UEG131086 UOC131086 UXY131086 VHU131086 VRQ131086 WBM131086 WLI131086 WVE131086 XFA131086 IS196622 SO196622 ACK196622 AMG196622 AWC196622 BFY196622 BPU196622 BZQ196622 CJM196622 CTI196622 DDE196622 DNA196622 DWW196622 EGS196622 EQO196622 FAK196622 FKG196622 FUC196622 GDY196622 GNU196622 GXQ196622 HHM196622 HRI196622 IBE196622 ILA196622 IUW196622 JES196622 JOO196622 JYK196622 KIG196622 KSC196622 LBY196622 LLU196622 LVQ196622 MFM196622 MPI196622 MZE196622 NJA196622 NSW196622 OCS196622 OMO196622 OWK196622 PGG196622 PQC196622 PZY196622 QJU196622 QTQ196622 RDM196622 RNI196622 RXE196622 SHA196622 SQW196622 TAS196622 TKO196622 TUK196622 UEG196622 UOC196622 UXY196622 VHU196622 VRQ196622 WBM196622 WLI196622 WVE196622 XFA196622 IS262158 SO262158 ACK262158 AMG262158 AWC262158 BFY262158 BPU262158 BZQ262158 CJM262158 CTI262158 DDE262158 DNA262158 DWW262158 EGS262158 EQO262158 FAK262158 FKG262158 FUC262158 GDY262158 GNU262158 GXQ262158 HHM262158 HRI262158 IBE262158 ILA262158 IUW262158 JES262158 JOO262158 JYK262158 KIG262158 KSC262158 LBY262158 LLU262158 LVQ262158 MFM262158 MPI262158 MZE262158 NJA262158 NSW262158 OCS262158 OMO262158 OWK262158 PGG262158 PQC262158 PZY262158 QJU262158 QTQ262158 RDM262158 RNI262158 RXE262158 SHA262158 SQW262158 TAS262158 TKO262158 TUK262158 UEG262158 UOC262158 UXY262158 VHU262158 VRQ262158 WBM262158 WLI262158 WVE262158 XFA262158 IS327694 SO327694 ACK327694 AMG327694 AWC327694 BFY327694 BPU327694 BZQ327694 CJM327694 CTI327694 DDE327694 DNA327694 DWW327694 EGS327694 EQO327694 FAK327694 FKG327694 FUC327694 GDY327694 GNU327694 GXQ327694 HHM327694 HRI327694 IBE327694 ILA327694 IUW327694 JES327694 JOO327694 JYK327694 KIG327694 KSC327694 LBY327694 LLU327694 LVQ327694 MFM327694 MPI327694 MZE327694 NJA327694 NSW327694 OCS327694 OMO327694 OWK327694 PGG327694 PQC327694 PZY327694 QJU327694 QTQ327694 RDM327694 RNI327694 RXE327694 SHA327694 SQW327694 TAS327694 TKO327694 TUK327694 UEG327694 UOC327694 UXY327694 VHU327694 VRQ327694 WBM327694 WLI327694 WVE327694 XFA327694 IS393230 SO393230 ACK393230 AMG393230 AWC393230 BFY393230 BPU393230 BZQ393230 CJM393230 CTI393230 DDE393230 DNA393230 DWW393230 EGS393230 EQO393230 FAK393230 FKG393230 FUC393230 GDY393230 GNU393230 GXQ393230 HHM393230 HRI393230 IBE393230 ILA393230 IUW393230 JES393230 JOO393230 JYK393230 KIG393230 KSC393230 LBY393230 LLU393230 LVQ393230 MFM393230 MPI393230 MZE393230 NJA393230 NSW393230 OCS393230 OMO393230 OWK393230 PGG393230 PQC393230 PZY393230 QJU393230 QTQ393230 RDM393230 RNI393230 RXE393230 SHA393230 SQW393230 TAS393230 TKO393230 TUK393230 UEG393230 UOC393230 UXY393230 VHU393230 VRQ393230 WBM393230 WLI393230 WVE393230 XFA393230 IS458766 SO458766 ACK458766 AMG458766 AWC458766 BFY458766 BPU458766 BZQ458766 CJM458766 CTI458766 DDE458766 DNA458766 DWW458766 EGS458766 EQO458766 FAK458766 FKG458766 FUC458766 GDY458766 GNU458766 GXQ458766 HHM458766 HRI458766 IBE458766 ILA458766 IUW458766 JES458766 JOO458766 JYK458766 KIG458766 KSC458766 LBY458766 LLU458766 LVQ458766 MFM458766 MPI458766 MZE458766 NJA458766 NSW458766 OCS458766 OMO458766 OWK458766 PGG458766 PQC458766 PZY458766 QJU458766 QTQ458766 RDM458766 RNI458766 RXE458766 SHA458766 SQW458766 TAS458766 TKO458766 TUK458766 UEG458766 UOC458766 UXY458766 VHU458766 VRQ458766 WBM458766 WLI458766 WVE458766 XFA458766 IS524302 SO524302 ACK524302 AMG524302 AWC524302 BFY524302 BPU524302 BZQ524302 CJM524302 CTI524302 DDE524302 DNA524302 DWW524302 EGS524302 EQO524302 FAK524302 FKG524302 FUC524302 GDY524302 GNU524302 GXQ524302 HHM524302 HRI524302 IBE524302 ILA524302 IUW524302 JES524302 JOO524302 JYK524302 KIG524302 KSC524302 LBY524302 LLU524302 LVQ524302 MFM524302 MPI524302 MZE524302 NJA524302 NSW524302 OCS524302 OMO524302 OWK524302 PGG524302 PQC524302 PZY524302 QJU524302 QTQ524302 RDM524302 RNI524302 RXE524302 SHA524302 SQW524302 TAS524302 TKO524302 TUK524302 UEG524302 UOC524302 UXY524302 VHU524302 VRQ524302 WBM524302 WLI524302 WVE524302 XFA524302 IS589838 SO589838 ACK589838 AMG589838 AWC589838 BFY589838 BPU589838 BZQ589838 CJM589838 CTI589838 DDE589838 DNA589838 DWW589838 EGS589838 EQO589838 FAK589838 FKG589838 FUC589838 GDY589838 GNU589838 GXQ589838 HHM589838 HRI589838 IBE589838 ILA589838 IUW589838 JES589838 JOO589838 JYK589838 KIG589838 KSC589838 LBY589838 LLU589838 LVQ589838 MFM589838 MPI589838 MZE589838 NJA589838 NSW589838 OCS589838 OMO589838 OWK589838 PGG589838 PQC589838 PZY589838 QJU589838 QTQ589838 RDM589838 RNI589838 RXE589838 SHA589838 SQW589838 TAS589838 TKO589838 TUK589838 UEG589838 UOC589838 UXY589838 VHU589838 VRQ589838 WBM589838 WLI589838 WVE589838 XFA589838 IS655374 SO655374 ACK655374 AMG655374 AWC655374 BFY655374 BPU655374 BZQ655374 CJM655374 CTI655374 DDE655374 DNA655374 DWW655374 EGS655374 EQO655374 FAK655374 FKG655374 FUC655374 GDY655374 GNU655374 GXQ655374 HHM655374 HRI655374 IBE655374 ILA655374 IUW655374 JES655374 JOO655374 JYK655374 KIG655374 KSC655374 LBY655374 LLU655374 LVQ655374 MFM655374 MPI655374 MZE655374 NJA655374 NSW655374 OCS655374 OMO655374 OWK655374 PGG655374 PQC655374 PZY655374 QJU655374 QTQ655374 RDM655374 RNI655374 RXE655374 SHA655374 SQW655374 TAS655374 TKO655374 TUK655374 UEG655374 UOC655374 UXY655374 VHU655374 VRQ655374 WBM655374 WLI655374 WVE655374 XFA655374 IS720910 SO720910 ACK720910 AMG720910 AWC720910 BFY720910 BPU720910 BZQ720910 CJM720910 CTI720910 DDE720910 DNA720910 DWW720910 EGS720910 EQO720910 FAK720910 FKG720910 FUC720910 GDY720910 GNU720910 GXQ720910 HHM720910 HRI720910 IBE720910 ILA720910 IUW720910 JES720910 JOO720910 JYK720910 KIG720910 KSC720910 LBY720910 LLU720910 LVQ720910 MFM720910 MPI720910 MZE720910 NJA720910 NSW720910 OCS720910 OMO720910 OWK720910 PGG720910 PQC720910 PZY720910 QJU720910 QTQ720910 RDM720910 RNI720910 RXE720910 SHA720910 SQW720910 TAS720910 TKO720910 TUK720910 UEG720910 UOC720910 UXY720910 VHU720910 VRQ720910 WBM720910 WLI720910 WVE720910 XFA720910 IS786446 SO786446 ACK786446 AMG786446 AWC786446 BFY786446 BPU786446 BZQ786446 CJM786446 CTI786446 DDE786446 DNA786446 DWW786446 EGS786446 EQO786446 FAK786446 FKG786446 FUC786446 GDY786446 GNU786446 GXQ786446 HHM786446 HRI786446 IBE786446 ILA786446 IUW786446 JES786446 JOO786446 JYK786446 KIG786446 KSC786446 LBY786446 LLU786446 LVQ786446 MFM786446 MPI786446 MZE786446 NJA786446 NSW786446 OCS786446 OMO786446 OWK786446 PGG786446 PQC786446 PZY786446 QJU786446 QTQ786446 RDM786446 RNI786446 RXE786446 SHA786446 SQW786446 TAS786446 TKO786446 TUK786446 UEG786446 UOC786446 UXY786446 VHU786446 VRQ786446 WBM786446 WLI786446 WVE786446 XFA786446 IS851982 SO851982 ACK851982 AMG851982 AWC851982 BFY851982 BPU851982 BZQ851982 CJM851982 CTI851982 DDE851982 DNA851982 DWW851982 EGS851982 EQO851982 FAK851982 FKG851982 FUC851982 GDY851982 GNU851982 GXQ851982 HHM851982 HRI851982 IBE851982 ILA851982 IUW851982 JES851982 JOO851982 JYK851982 KIG851982 KSC851982 LBY851982 LLU851982 LVQ851982 MFM851982 MPI851982 MZE851982 NJA851982 NSW851982 OCS851982 OMO851982 OWK851982 PGG851982 PQC851982 PZY851982 QJU851982 QTQ851982 RDM851982 RNI851982 RXE851982 SHA851982 SQW851982 TAS851982 TKO851982 TUK851982 UEG851982 UOC851982 UXY851982 VHU851982 VRQ851982 WBM851982 WLI851982 WVE851982 XFA851982 IS917518 SO917518 ACK917518 AMG917518 AWC917518 BFY917518 BPU917518 BZQ917518 CJM917518 CTI917518 DDE917518 DNA917518 DWW917518 EGS917518 EQO917518 FAK917518 FKG917518 FUC917518 GDY917518 GNU917518 GXQ917518 HHM917518 HRI917518 IBE917518 ILA917518 IUW917518 JES917518 JOO917518 JYK917518 KIG917518 KSC917518 LBY917518 LLU917518 LVQ917518 MFM917518 MPI917518 MZE917518 NJA917518 NSW917518 OCS917518 OMO917518 OWK917518 PGG917518 PQC917518 PZY917518 QJU917518 QTQ917518 RDM917518 RNI917518 RXE917518 SHA917518 SQW917518 TAS917518 TKO917518 TUK917518 UEG917518 UOC917518 UXY917518 VHU917518 VRQ917518 WBM917518 WLI917518 WVE917518 XFA917518 IS983054 SO983054 ACK983054 AMG983054 AWC983054 BFY983054 BPU983054 BZQ983054 CJM983054 CTI983054 DDE983054 DNA983054 DWW983054 EGS983054 EQO983054 FAK983054 FKG983054 FUC983054 GDY983054 GNU983054 GXQ983054 HHM983054 HRI983054 IBE983054 ILA983054 IUW983054 JES983054 JOO983054 JYK983054 KIG983054 KSC983054 LBY983054 LLU983054 LVQ983054 MFM983054 MPI983054 MZE983054 NJA983054 NSW983054 OCS983054 OMO983054 OWK983054 PGG983054 PQC983054 PZY983054 QJU983054 QTQ983054 RDM983054 RNI983054 RXE983054 SHA983054 SQW983054 TAS983054 TKO983054 TUK983054 UEG983054 UOC983054 UXY983054 VHU983054 VRQ983054 WBM983054 WLI983054 WVE983054 XFA983054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J14 J56 D56" xr:uid="{00000000-0002-0000-0800-00000E000000}"/>
    <dataValidation allowBlank="1" showInputMessage="1" showErrorMessage="1" promptTitle="Utility Costs of Exsisting" prompt="Enter the cost per kWh in your area.  This usually ranges from .06 to .14." sqref="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XEY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XEY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XEY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XEY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XEY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XEY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XEY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XEY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XEY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XEY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XEY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XEY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XEY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XEY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XEY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XEY983052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H12 H54 B54" xr:uid="{00000000-0002-0000-0800-00000F000000}"/>
    <dataValidation allowBlank="1" showInputMessage="1" showErrorMessage="1" promptTitle="kWh Reading of Existing" prompt="Enter the kWh reading.  Minimum time for metering is 30 minutes." sqref="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XEY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XEY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XEY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XEY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XEY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XEY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XEY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XEY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XEY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XEY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XEY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XEY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XEY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XEY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XEY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WVC983051 XEY983051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H11 H53 B53" xr:uid="{00000000-0002-0000-0800-000010000000}"/>
    <dataValidation allowBlank="1" showInputMessage="1" showErrorMessage="1" promptTitle="Time metered of Existing" prompt="Enter time as minutes.  Example (one hour and three minutes = 63).  Minimum time for metering 30 min." sqref="IQ10 SM10 ACI10 AME10 AWA10 BFW10 BPS10 BZO10 CJK10 CTG10 DDC10 DMY10 DWU10 EGQ10 EQM10 FAI10 FKE10 FUA10 GDW10 GNS10 GXO10 HHK10 HRG10 IBC10 IKY10 IUU10 JEQ10 JOM10 JYI10 KIE10 KSA10 LBW10 LLS10 LVO10 MFK10 MPG10 MZC10 NIY10 NSU10 OCQ10 OMM10 OWI10 PGE10 PQA10 PZW10 QJS10 QTO10 RDK10 RNG10 RXC10 SGY10 SQU10 TAQ10 TKM10 TUI10 UEE10 UOA10 UXW10 VHS10 VRO10 WBK10 WLG10 WVC10 XEY10 IQ65546 SM65546 ACI65546 AME65546 AWA65546 BFW65546 BPS65546 BZO65546 CJK65546 CTG65546 DDC65546 DMY65546 DWU65546 EGQ65546 EQM65546 FAI65546 FKE65546 FUA65546 GDW65546 GNS65546 GXO65546 HHK65546 HRG65546 IBC65546 IKY65546 IUU65546 JEQ65546 JOM65546 JYI65546 KIE65546 KSA65546 LBW65546 LLS65546 LVO65546 MFK65546 MPG65546 MZC65546 NIY65546 NSU65546 OCQ65546 OMM65546 OWI65546 PGE65546 PQA65546 PZW65546 QJS65546 QTO65546 RDK65546 RNG65546 RXC65546 SGY65546 SQU65546 TAQ65546 TKM65546 TUI65546 UEE65546 UOA65546 UXW65546 VHS65546 VRO65546 WBK65546 WLG65546 WVC65546 XEY65546 IQ131082 SM131082 ACI131082 AME131082 AWA131082 BFW131082 BPS131082 BZO131082 CJK131082 CTG131082 DDC131082 DMY131082 DWU131082 EGQ131082 EQM131082 FAI131082 FKE131082 FUA131082 GDW131082 GNS131082 GXO131082 HHK131082 HRG131082 IBC131082 IKY131082 IUU131082 JEQ131082 JOM131082 JYI131082 KIE131082 KSA131082 LBW131082 LLS131082 LVO131082 MFK131082 MPG131082 MZC131082 NIY131082 NSU131082 OCQ131082 OMM131082 OWI131082 PGE131082 PQA131082 PZW131082 QJS131082 QTO131082 RDK131082 RNG131082 RXC131082 SGY131082 SQU131082 TAQ131082 TKM131082 TUI131082 UEE131082 UOA131082 UXW131082 VHS131082 VRO131082 WBK131082 WLG131082 WVC131082 XEY131082 IQ196618 SM196618 ACI196618 AME196618 AWA196618 BFW196618 BPS196618 BZO196618 CJK196618 CTG196618 DDC196618 DMY196618 DWU196618 EGQ196618 EQM196618 FAI196618 FKE196618 FUA196618 GDW196618 GNS196618 GXO196618 HHK196618 HRG196618 IBC196618 IKY196618 IUU196618 JEQ196618 JOM196618 JYI196618 KIE196618 KSA196618 LBW196618 LLS196618 LVO196618 MFK196618 MPG196618 MZC196618 NIY196618 NSU196618 OCQ196618 OMM196618 OWI196618 PGE196618 PQA196618 PZW196618 QJS196618 QTO196618 RDK196618 RNG196618 RXC196618 SGY196618 SQU196618 TAQ196618 TKM196618 TUI196618 UEE196618 UOA196618 UXW196618 VHS196618 VRO196618 WBK196618 WLG196618 WVC196618 XEY196618 IQ262154 SM262154 ACI262154 AME262154 AWA262154 BFW262154 BPS262154 BZO262154 CJK262154 CTG262154 DDC262154 DMY262154 DWU262154 EGQ262154 EQM262154 FAI262154 FKE262154 FUA262154 GDW262154 GNS262154 GXO262154 HHK262154 HRG262154 IBC262154 IKY262154 IUU262154 JEQ262154 JOM262154 JYI262154 KIE262154 KSA262154 LBW262154 LLS262154 LVO262154 MFK262154 MPG262154 MZC262154 NIY262154 NSU262154 OCQ262154 OMM262154 OWI262154 PGE262154 PQA262154 PZW262154 QJS262154 QTO262154 RDK262154 RNG262154 RXC262154 SGY262154 SQU262154 TAQ262154 TKM262154 TUI262154 UEE262154 UOA262154 UXW262154 VHS262154 VRO262154 WBK262154 WLG262154 WVC262154 XEY262154 IQ327690 SM327690 ACI327690 AME327690 AWA327690 BFW327690 BPS327690 BZO327690 CJK327690 CTG327690 DDC327690 DMY327690 DWU327690 EGQ327690 EQM327690 FAI327690 FKE327690 FUA327690 GDW327690 GNS327690 GXO327690 HHK327690 HRG327690 IBC327690 IKY327690 IUU327690 JEQ327690 JOM327690 JYI327690 KIE327690 KSA327690 LBW327690 LLS327690 LVO327690 MFK327690 MPG327690 MZC327690 NIY327690 NSU327690 OCQ327690 OMM327690 OWI327690 PGE327690 PQA327690 PZW327690 QJS327690 QTO327690 RDK327690 RNG327690 RXC327690 SGY327690 SQU327690 TAQ327690 TKM327690 TUI327690 UEE327690 UOA327690 UXW327690 VHS327690 VRO327690 WBK327690 WLG327690 WVC327690 XEY327690 IQ393226 SM393226 ACI393226 AME393226 AWA393226 BFW393226 BPS393226 BZO393226 CJK393226 CTG393226 DDC393226 DMY393226 DWU393226 EGQ393226 EQM393226 FAI393226 FKE393226 FUA393226 GDW393226 GNS393226 GXO393226 HHK393226 HRG393226 IBC393226 IKY393226 IUU393226 JEQ393226 JOM393226 JYI393226 KIE393226 KSA393226 LBW393226 LLS393226 LVO393226 MFK393226 MPG393226 MZC393226 NIY393226 NSU393226 OCQ393226 OMM393226 OWI393226 PGE393226 PQA393226 PZW393226 QJS393226 QTO393226 RDK393226 RNG393226 RXC393226 SGY393226 SQU393226 TAQ393226 TKM393226 TUI393226 UEE393226 UOA393226 UXW393226 VHS393226 VRO393226 WBK393226 WLG393226 WVC393226 XEY393226 IQ458762 SM458762 ACI458762 AME458762 AWA458762 BFW458762 BPS458762 BZO458762 CJK458762 CTG458762 DDC458762 DMY458762 DWU458762 EGQ458762 EQM458762 FAI458762 FKE458762 FUA458762 GDW458762 GNS458762 GXO458762 HHK458762 HRG458762 IBC458762 IKY458762 IUU458762 JEQ458762 JOM458762 JYI458762 KIE458762 KSA458762 LBW458762 LLS458762 LVO458762 MFK458762 MPG458762 MZC458762 NIY458762 NSU458762 OCQ458762 OMM458762 OWI458762 PGE458762 PQA458762 PZW458762 QJS458762 QTO458762 RDK458762 RNG458762 RXC458762 SGY458762 SQU458762 TAQ458762 TKM458762 TUI458762 UEE458762 UOA458762 UXW458762 VHS458762 VRO458762 WBK458762 WLG458762 WVC458762 XEY458762 IQ524298 SM524298 ACI524298 AME524298 AWA524298 BFW524298 BPS524298 BZO524298 CJK524298 CTG524298 DDC524298 DMY524298 DWU524298 EGQ524298 EQM524298 FAI524298 FKE524298 FUA524298 GDW524298 GNS524298 GXO524298 HHK524298 HRG524298 IBC524298 IKY524298 IUU524298 JEQ524298 JOM524298 JYI524298 KIE524298 KSA524298 LBW524298 LLS524298 LVO524298 MFK524298 MPG524298 MZC524298 NIY524298 NSU524298 OCQ524298 OMM524298 OWI524298 PGE524298 PQA524298 PZW524298 QJS524298 QTO524298 RDK524298 RNG524298 RXC524298 SGY524298 SQU524298 TAQ524298 TKM524298 TUI524298 UEE524298 UOA524298 UXW524298 VHS524298 VRO524298 WBK524298 WLG524298 WVC524298 XEY524298 IQ589834 SM589834 ACI589834 AME589834 AWA589834 BFW589834 BPS589834 BZO589834 CJK589834 CTG589834 DDC589834 DMY589834 DWU589834 EGQ589834 EQM589834 FAI589834 FKE589834 FUA589834 GDW589834 GNS589834 GXO589834 HHK589834 HRG589834 IBC589834 IKY589834 IUU589834 JEQ589834 JOM589834 JYI589834 KIE589834 KSA589834 LBW589834 LLS589834 LVO589834 MFK589834 MPG589834 MZC589834 NIY589834 NSU589834 OCQ589834 OMM589834 OWI589834 PGE589834 PQA589834 PZW589834 QJS589834 QTO589834 RDK589834 RNG589834 RXC589834 SGY589834 SQU589834 TAQ589834 TKM589834 TUI589834 UEE589834 UOA589834 UXW589834 VHS589834 VRO589834 WBK589834 WLG589834 WVC589834 XEY589834 IQ655370 SM655370 ACI655370 AME655370 AWA655370 BFW655370 BPS655370 BZO655370 CJK655370 CTG655370 DDC655370 DMY655370 DWU655370 EGQ655370 EQM655370 FAI655370 FKE655370 FUA655370 GDW655370 GNS655370 GXO655370 HHK655370 HRG655370 IBC655370 IKY655370 IUU655370 JEQ655370 JOM655370 JYI655370 KIE655370 KSA655370 LBW655370 LLS655370 LVO655370 MFK655370 MPG655370 MZC655370 NIY655370 NSU655370 OCQ655370 OMM655370 OWI655370 PGE655370 PQA655370 PZW655370 QJS655370 QTO655370 RDK655370 RNG655370 RXC655370 SGY655370 SQU655370 TAQ655370 TKM655370 TUI655370 UEE655370 UOA655370 UXW655370 VHS655370 VRO655370 WBK655370 WLG655370 WVC655370 XEY655370 IQ720906 SM720906 ACI720906 AME720906 AWA720906 BFW720906 BPS720906 BZO720906 CJK720906 CTG720906 DDC720906 DMY720906 DWU720906 EGQ720906 EQM720906 FAI720906 FKE720906 FUA720906 GDW720906 GNS720906 GXO720906 HHK720906 HRG720906 IBC720906 IKY720906 IUU720906 JEQ720906 JOM720906 JYI720906 KIE720906 KSA720906 LBW720906 LLS720906 LVO720906 MFK720906 MPG720906 MZC720906 NIY720906 NSU720906 OCQ720906 OMM720906 OWI720906 PGE720906 PQA720906 PZW720906 QJS720906 QTO720906 RDK720906 RNG720906 RXC720906 SGY720906 SQU720906 TAQ720906 TKM720906 TUI720906 UEE720906 UOA720906 UXW720906 VHS720906 VRO720906 WBK720906 WLG720906 WVC720906 XEY720906 IQ786442 SM786442 ACI786442 AME786442 AWA786442 BFW786442 BPS786442 BZO786442 CJK786442 CTG786442 DDC786442 DMY786442 DWU786442 EGQ786442 EQM786442 FAI786442 FKE786442 FUA786442 GDW786442 GNS786442 GXO786442 HHK786442 HRG786442 IBC786442 IKY786442 IUU786442 JEQ786442 JOM786442 JYI786442 KIE786442 KSA786442 LBW786442 LLS786442 LVO786442 MFK786442 MPG786442 MZC786442 NIY786442 NSU786442 OCQ786442 OMM786442 OWI786442 PGE786442 PQA786442 PZW786442 QJS786442 QTO786442 RDK786442 RNG786442 RXC786442 SGY786442 SQU786442 TAQ786442 TKM786442 TUI786442 UEE786442 UOA786442 UXW786442 VHS786442 VRO786442 WBK786442 WLG786442 WVC786442 XEY786442 IQ851978 SM851978 ACI851978 AME851978 AWA851978 BFW851978 BPS851978 BZO851978 CJK851978 CTG851978 DDC851978 DMY851978 DWU851978 EGQ851978 EQM851978 FAI851978 FKE851978 FUA851978 GDW851978 GNS851978 GXO851978 HHK851978 HRG851978 IBC851978 IKY851978 IUU851978 JEQ851978 JOM851978 JYI851978 KIE851978 KSA851978 LBW851978 LLS851978 LVO851978 MFK851978 MPG851978 MZC851978 NIY851978 NSU851978 OCQ851978 OMM851978 OWI851978 PGE851978 PQA851978 PZW851978 QJS851978 QTO851978 RDK851978 RNG851978 RXC851978 SGY851978 SQU851978 TAQ851978 TKM851978 TUI851978 UEE851978 UOA851978 UXW851978 VHS851978 VRO851978 WBK851978 WLG851978 WVC851978 XEY851978 IQ917514 SM917514 ACI917514 AME917514 AWA917514 BFW917514 BPS917514 BZO917514 CJK917514 CTG917514 DDC917514 DMY917514 DWU917514 EGQ917514 EQM917514 FAI917514 FKE917514 FUA917514 GDW917514 GNS917514 GXO917514 HHK917514 HRG917514 IBC917514 IKY917514 IUU917514 JEQ917514 JOM917514 JYI917514 KIE917514 KSA917514 LBW917514 LLS917514 LVO917514 MFK917514 MPG917514 MZC917514 NIY917514 NSU917514 OCQ917514 OMM917514 OWI917514 PGE917514 PQA917514 PZW917514 QJS917514 QTO917514 RDK917514 RNG917514 RXC917514 SGY917514 SQU917514 TAQ917514 TKM917514 TUI917514 UEE917514 UOA917514 UXW917514 VHS917514 VRO917514 WBK917514 WLG917514 WVC917514 XEY917514 IQ983050 SM983050 ACI983050 AME983050 AWA983050 BFW983050 BPS983050 BZO983050 CJK983050 CTG983050 DDC983050 DMY983050 DWU983050 EGQ983050 EQM983050 FAI983050 FKE983050 FUA983050 GDW983050 GNS983050 GXO983050 HHK983050 HRG983050 IBC983050 IKY983050 IUU983050 JEQ983050 JOM983050 JYI983050 KIE983050 KSA983050 LBW983050 LLS983050 LVO983050 MFK983050 MPG983050 MZC983050 NIY983050 NSU983050 OCQ983050 OMM983050 OWI983050 PGE983050 PQA983050 PZW983050 QJS983050 QTO983050 RDK983050 RNG983050 RXC983050 SGY983050 SQU983050 TAQ983050 TKM983050 TUI983050 UEE983050 UOA983050 UXW983050 VHS983050 VRO983050 WBK983050 WLG983050 WVC983050 XEY983050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H10 H52 B52" xr:uid="{00000000-0002-0000-0800-000011000000}"/>
    <dataValidation type="whole" allowBlank="1" showInputMessage="1" showErrorMessage="1" promptTitle="Manufactured Year" prompt="Enter the manufactured year as found on the plate of the existing unit.  If the year cannot be found skip this entry and meter the unit._x000a_"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H25 H67 B67" xr:uid="{00000000-0002-0000-0800-000012000000}">
      <formula1>0</formula1>
      <formula2>2099</formula2>
    </dataValidation>
    <dataValidation type="list" allowBlank="1" showInputMessage="1" showErrorMessage="1" sqref="B69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H27 H69" xr:uid="{00000000-0002-0000-0800-000013000000}">
      <formula1>"Annual Professional Maintenance, Seldom or Never Maintained"</formula1>
    </dataValidation>
    <dataValidation type="list" allowBlank="1" showInputMessage="1" showErrorMessage="1" sqref="C7:C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C65543:C65544 IY65543:IY65544 SU65543:SU65544 ACQ65543:ACQ65544 AMM65543:AMM65544 AWI65543:AWI65544 BGE65543:BGE65544 BQA65543:BQA65544 BZW65543:BZW65544 CJS65543:CJS65544 CTO65543:CTO65544 DDK65543:DDK65544 DNG65543:DNG65544 DXC65543:DXC65544 EGY65543:EGY65544 EQU65543:EQU65544 FAQ65543:FAQ65544 FKM65543:FKM65544 FUI65543:FUI65544 GEE65543:GEE65544 GOA65543:GOA65544 GXW65543:GXW65544 HHS65543:HHS65544 HRO65543:HRO65544 IBK65543:IBK65544 ILG65543:ILG65544 IVC65543:IVC65544 JEY65543:JEY65544 JOU65543:JOU65544 JYQ65543:JYQ65544 KIM65543:KIM65544 KSI65543:KSI65544 LCE65543:LCE65544 LMA65543:LMA65544 LVW65543:LVW65544 MFS65543:MFS65544 MPO65543:MPO65544 MZK65543:MZK65544 NJG65543:NJG65544 NTC65543:NTC65544 OCY65543:OCY65544 OMU65543:OMU65544 OWQ65543:OWQ65544 PGM65543:PGM65544 PQI65543:PQI65544 QAE65543:QAE65544 QKA65543:QKA65544 QTW65543:QTW65544 RDS65543:RDS65544 RNO65543:RNO65544 RXK65543:RXK65544 SHG65543:SHG65544 SRC65543:SRC65544 TAY65543:TAY65544 TKU65543:TKU65544 TUQ65543:TUQ65544 UEM65543:UEM65544 UOI65543:UOI65544 UYE65543:UYE65544 VIA65543:VIA65544 VRW65543:VRW65544 WBS65543:WBS65544 WLO65543:WLO65544 WVK65543:WVK65544 C131079:C131080 IY131079:IY131080 SU131079:SU131080 ACQ131079:ACQ131080 AMM131079:AMM131080 AWI131079:AWI131080 BGE131079:BGE131080 BQA131079:BQA131080 BZW131079:BZW131080 CJS131079:CJS131080 CTO131079:CTO131080 DDK131079:DDK131080 DNG131079:DNG131080 DXC131079:DXC131080 EGY131079:EGY131080 EQU131079:EQU131080 FAQ131079:FAQ131080 FKM131079:FKM131080 FUI131079:FUI131080 GEE131079:GEE131080 GOA131079:GOA131080 GXW131079:GXW131080 HHS131079:HHS131080 HRO131079:HRO131080 IBK131079:IBK131080 ILG131079:ILG131080 IVC131079:IVC131080 JEY131079:JEY131080 JOU131079:JOU131080 JYQ131079:JYQ131080 KIM131079:KIM131080 KSI131079:KSI131080 LCE131079:LCE131080 LMA131079:LMA131080 LVW131079:LVW131080 MFS131079:MFS131080 MPO131079:MPO131080 MZK131079:MZK131080 NJG131079:NJG131080 NTC131079:NTC131080 OCY131079:OCY131080 OMU131079:OMU131080 OWQ131079:OWQ131080 PGM131079:PGM131080 PQI131079:PQI131080 QAE131079:QAE131080 QKA131079:QKA131080 QTW131079:QTW131080 RDS131079:RDS131080 RNO131079:RNO131080 RXK131079:RXK131080 SHG131079:SHG131080 SRC131079:SRC131080 TAY131079:TAY131080 TKU131079:TKU131080 TUQ131079:TUQ131080 UEM131079:UEM131080 UOI131079:UOI131080 UYE131079:UYE131080 VIA131079:VIA131080 VRW131079:VRW131080 WBS131079:WBS131080 WLO131079:WLO131080 WVK131079:WVK131080 C196615:C196616 IY196615:IY196616 SU196615:SU196616 ACQ196615:ACQ196616 AMM196615:AMM196616 AWI196615:AWI196616 BGE196615:BGE196616 BQA196615:BQA196616 BZW196615:BZW196616 CJS196615:CJS196616 CTO196615:CTO196616 DDK196615:DDK196616 DNG196615:DNG196616 DXC196615:DXC196616 EGY196615:EGY196616 EQU196615:EQU196616 FAQ196615:FAQ196616 FKM196615:FKM196616 FUI196615:FUI196616 GEE196615:GEE196616 GOA196615:GOA196616 GXW196615:GXW196616 HHS196615:HHS196616 HRO196615:HRO196616 IBK196615:IBK196616 ILG196615:ILG196616 IVC196615:IVC196616 JEY196615:JEY196616 JOU196615:JOU196616 JYQ196615:JYQ196616 KIM196615:KIM196616 KSI196615:KSI196616 LCE196615:LCE196616 LMA196615:LMA196616 LVW196615:LVW196616 MFS196615:MFS196616 MPO196615:MPO196616 MZK196615:MZK196616 NJG196615:NJG196616 NTC196615:NTC196616 OCY196615:OCY196616 OMU196615:OMU196616 OWQ196615:OWQ196616 PGM196615:PGM196616 PQI196615:PQI196616 QAE196615:QAE196616 QKA196615:QKA196616 QTW196615:QTW196616 RDS196615:RDS196616 RNO196615:RNO196616 RXK196615:RXK196616 SHG196615:SHG196616 SRC196615:SRC196616 TAY196615:TAY196616 TKU196615:TKU196616 TUQ196615:TUQ196616 UEM196615:UEM196616 UOI196615:UOI196616 UYE196615:UYE196616 VIA196615:VIA196616 VRW196615:VRW196616 WBS196615:WBS196616 WLO196615:WLO196616 WVK196615:WVK196616 C262151:C262152 IY262151:IY262152 SU262151:SU262152 ACQ262151:ACQ262152 AMM262151:AMM262152 AWI262151:AWI262152 BGE262151:BGE262152 BQA262151:BQA262152 BZW262151:BZW262152 CJS262151:CJS262152 CTO262151:CTO262152 DDK262151:DDK262152 DNG262151:DNG262152 DXC262151:DXC262152 EGY262151:EGY262152 EQU262151:EQU262152 FAQ262151:FAQ262152 FKM262151:FKM262152 FUI262151:FUI262152 GEE262151:GEE262152 GOA262151:GOA262152 GXW262151:GXW262152 HHS262151:HHS262152 HRO262151:HRO262152 IBK262151:IBK262152 ILG262151:ILG262152 IVC262151:IVC262152 JEY262151:JEY262152 JOU262151:JOU262152 JYQ262151:JYQ262152 KIM262151:KIM262152 KSI262151:KSI262152 LCE262151:LCE262152 LMA262151:LMA262152 LVW262151:LVW262152 MFS262151:MFS262152 MPO262151:MPO262152 MZK262151:MZK262152 NJG262151:NJG262152 NTC262151:NTC262152 OCY262151:OCY262152 OMU262151:OMU262152 OWQ262151:OWQ262152 PGM262151:PGM262152 PQI262151:PQI262152 QAE262151:QAE262152 QKA262151:QKA262152 QTW262151:QTW262152 RDS262151:RDS262152 RNO262151:RNO262152 RXK262151:RXK262152 SHG262151:SHG262152 SRC262151:SRC262152 TAY262151:TAY262152 TKU262151:TKU262152 TUQ262151:TUQ262152 UEM262151:UEM262152 UOI262151:UOI262152 UYE262151:UYE262152 VIA262151:VIA262152 VRW262151:VRW262152 WBS262151:WBS262152 WLO262151:WLO262152 WVK262151:WVK262152 C327687:C327688 IY327687:IY327688 SU327687:SU327688 ACQ327687:ACQ327688 AMM327687:AMM327688 AWI327687:AWI327688 BGE327687:BGE327688 BQA327687:BQA327688 BZW327687:BZW327688 CJS327687:CJS327688 CTO327687:CTO327688 DDK327687:DDK327688 DNG327687:DNG327688 DXC327687:DXC327688 EGY327687:EGY327688 EQU327687:EQU327688 FAQ327687:FAQ327688 FKM327687:FKM327688 FUI327687:FUI327688 GEE327687:GEE327688 GOA327687:GOA327688 GXW327687:GXW327688 HHS327687:HHS327688 HRO327687:HRO327688 IBK327687:IBK327688 ILG327687:ILG327688 IVC327687:IVC327688 JEY327687:JEY327688 JOU327687:JOU327688 JYQ327687:JYQ327688 KIM327687:KIM327688 KSI327687:KSI327688 LCE327687:LCE327688 LMA327687:LMA327688 LVW327687:LVW327688 MFS327687:MFS327688 MPO327687:MPO327688 MZK327687:MZK327688 NJG327687:NJG327688 NTC327687:NTC327688 OCY327687:OCY327688 OMU327687:OMU327688 OWQ327687:OWQ327688 PGM327687:PGM327688 PQI327687:PQI327688 QAE327687:QAE327688 QKA327687:QKA327688 QTW327687:QTW327688 RDS327687:RDS327688 RNO327687:RNO327688 RXK327687:RXK327688 SHG327687:SHG327688 SRC327687:SRC327688 TAY327687:TAY327688 TKU327687:TKU327688 TUQ327687:TUQ327688 UEM327687:UEM327688 UOI327687:UOI327688 UYE327687:UYE327688 VIA327687:VIA327688 VRW327687:VRW327688 WBS327687:WBS327688 WLO327687:WLO327688 WVK327687:WVK327688 C393223:C393224 IY393223:IY393224 SU393223:SU393224 ACQ393223:ACQ393224 AMM393223:AMM393224 AWI393223:AWI393224 BGE393223:BGE393224 BQA393223:BQA393224 BZW393223:BZW393224 CJS393223:CJS393224 CTO393223:CTO393224 DDK393223:DDK393224 DNG393223:DNG393224 DXC393223:DXC393224 EGY393223:EGY393224 EQU393223:EQU393224 FAQ393223:FAQ393224 FKM393223:FKM393224 FUI393223:FUI393224 GEE393223:GEE393224 GOA393223:GOA393224 GXW393223:GXW393224 HHS393223:HHS393224 HRO393223:HRO393224 IBK393223:IBK393224 ILG393223:ILG393224 IVC393223:IVC393224 JEY393223:JEY393224 JOU393223:JOU393224 JYQ393223:JYQ393224 KIM393223:KIM393224 KSI393223:KSI393224 LCE393223:LCE393224 LMA393223:LMA393224 LVW393223:LVW393224 MFS393223:MFS393224 MPO393223:MPO393224 MZK393223:MZK393224 NJG393223:NJG393224 NTC393223:NTC393224 OCY393223:OCY393224 OMU393223:OMU393224 OWQ393223:OWQ393224 PGM393223:PGM393224 PQI393223:PQI393224 QAE393223:QAE393224 QKA393223:QKA393224 QTW393223:QTW393224 RDS393223:RDS393224 RNO393223:RNO393224 RXK393223:RXK393224 SHG393223:SHG393224 SRC393223:SRC393224 TAY393223:TAY393224 TKU393223:TKU393224 TUQ393223:TUQ393224 UEM393223:UEM393224 UOI393223:UOI393224 UYE393223:UYE393224 VIA393223:VIA393224 VRW393223:VRW393224 WBS393223:WBS393224 WLO393223:WLO393224 WVK393223:WVK393224 C458759:C458760 IY458759:IY458760 SU458759:SU458760 ACQ458759:ACQ458760 AMM458759:AMM458760 AWI458759:AWI458760 BGE458759:BGE458760 BQA458759:BQA458760 BZW458759:BZW458760 CJS458759:CJS458760 CTO458759:CTO458760 DDK458759:DDK458760 DNG458759:DNG458760 DXC458759:DXC458760 EGY458759:EGY458760 EQU458759:EQU458760 FAQ458759:FAQ458760 FKM458759:FKM458760 FUI458759:FUI458760 GEE458759:GEE458760 GOA458759:GOA458760 GXW458759:GXW458760 HHS458759:HHS458760 HRO458759:HRO458760 IBK458759:IBK458760 ILG458759:ILG458760 IVC458759:IVC458760 JEY458759:JEY458760 JOU458759:JOU458760 JYQ458759:JYQ458760 KIM458759:KIM458760 KSI458759:KSI458760 LCE458759:LCE458760 LMA458759:LMA458760 LVW458759:LVW458760 MFS458759:MFS458760 MPO458759:MPO458760 MZK458759:MZK458760 NJG458759:NJG458760 NTC458759:NTC458760 OCY458759:OCY458760 OMU458759:OMU458760 OWQ458759:OWQ458760 PGM458759:PGM458760 PQI458759:PQI458760 QAE458759:QAE458760 QKA458759:QKA458760 QTW458759:QTW458760 RDS458759:RDS458760 RNO458759:RNO458760 RXK458759:RXK458760 SHG458759:SHG458760 SRC458759:SRC458760 TAY458759:TAY458760 TKU458759:TKU458760 TUQ458759:TUQ458760 UEM458759:UEM458760 UOI458759:UOI458760 UYE458759:UYE458760 VIA458759:VIA458760 VRW458759:VRW458760 WBS458759:WBS458760 WLO458759:WLO458760 WVK458759:WVK458760 C524295:C524296 IY524295:IY524296 SU524295:SU524296 ACQ524295:ACQ524296 AMM524295:AMM524296 AWI524295:AWI524296 BGE524295:BGE524296 BQA524295:BQA524296 BZW524295:BZW524296 CJS524295:CJS524296 CTO524295:CTO524296 DDK524295:DDK524296 DNG524295:DNG524296 DXC524295:DXC524296 EGY524295:EGY524296 EQU524295:EQU524296 FAQ524295:FAQ524296 FKM524295:FKM524296 FUI524295:FUI524296 GEE524295:GEE524296 GOA524295:GOA524296 GXW524295:GXW524296 HHS524295:HHS524296 HRO524295:HRO524296 IBK524295:IBK524296 ILG524295:ILG524296 IVC524295:IVC524296 JEY524295:JEY524296 JOU524295:JOU524296 JYQ524295:JYQ524296 KIM524295:KIM524296 KSI524295:KSI524296 LCE524295:LCE524296 LMA524295:LMA524296 LVW524295:LVW524296 MFS524295:MFS524296 MPO524295:MPO524296 MZK524295:MZK524296 NJG524295:NJG524296 NTC524295:NTC524296 OCY524295:OCY524296 OMU524295:OMU524296 OWQ524295:OWQ524296 PGM524295:PGM524296 PQI524295:PQI524296 QAE524295:QAE524296 QKA524295:QKA524296 QTW524295:QTW524296 RDS524295:RDS524296 RNO524295:RNO524296 RXK524295:RXK524296 SHG524295:SHG524296 SRC524295:SRC524296 TAY524295:TAY524296 TKU524295:TKU524296 TUQ524295:TUQ524296 UEM524295:UEM524296 UOI524295:UOI524296 UYE524295:UYE524296 VIA524295:VIA524296 VRW524295:VRW524296 WBS524295:WBS524296 WLO524295:WLO524296 WVK524295:WVK524296 C589831:C589832 IY589831:IY589832 SU589831:SU589832 ACQ589831:ACQ589832 AMM589831:AMM589832 AWI589831:AWI589832 BGE589831:BGE589832 BQA589831:BQA589832 BZW589831:BZW589832 CJS589831:CJS589832 CTO589831:CTO589832 DDK589831:DDK589832 DNG589831:DNG589832 DXC589831:DXC589832 EGY589831:EGY589832 EQU589831:EQU589832 FAQ589831:FAQ589832 FKM589831:FKM589832 FUI589831:FUI589832 GEE589831:GEE589832 GOA589831:GOA589832 GXW589831:GXW589832 HHS589831:HHS589832 HRO589831:HRO589832 IBK589831:IBK589832 ILG589831:ILG589832 IVC589831:IVC589832 JEY589831:JEY589832 JOU589831:JOU589832 JYQ589831:JYQ589832 KIM589831:KIM589832 KSI589831:KSI589832 LCE589831:LCE589832 LMA589831:LMA589832 LVW589831:LVW589832 MFS589831:MFS589832 MPO589831:MPO589832 MZK589831:MZK589832 NJG589831:NJG589832 NTC589831:NTC589832 OCY589831:OCY589832 OMU589831:OMU589832 OWQ589831:OWQ589832 PGM589831:PGM589832 PQI589831:PQI589832 QAE589831:QAE589832 QKA589831:QKA589832 QTW589831:QTW589832 RDS589831:RDS589832 RNO589831:RNO589832 RXK589831:RXK589832 SHG589831:SHG589832 SRC589831:SRC589832 TAY589831:TAY589832 TKU589831:TKU589832 TUQ589831:TUQ589832 UEM589831:UEM589832 UOI589831:UOI589832 UYE589831:UYE589832 VIA589831:VIA589832 VRW589831:VRW589832 WBS589831:WBS589832 WLO589831:WLO589832 WVK589831:WVK589832 C655367:C655368 IY655367:IY655368 SU655367:SU655368 ACQ655367:ACQ655368 AMM655367:AMM655368 AWI655367:AWI655368 BGE655367:BGE655368 BQA655367:BQA655368 BZW655367:BZW655368 CJS655367:CJS655368 CTO655367:CTO655368 DDK655367:DDK655368 DNG655367:DNG655368 DXC655367:DXC655368 EGY655367:EGY655368 EQU655367:EQU655368 FAQ655367:FAQ655368 FKM655367:FKM655368 FUI655367:FUI655368 GEE655367:GEE655368 GOA655367:GOA655368 GXW655367:GXW655368 HHS655367:HHS655368 HRO655367:HRO655368 IBK655367:IBK655368 ILG655367:ILG655368 IVC655367:IVC655368 JEY655367:JEY655368 JOU655367:JOU655368 JYQ655367:JYQ655368 KIM655367:KIM655368 KSI655367:KSI655368 LCE655367:LCE655368 LMA655367:LMA655368 LVW655367:LVW655368 MFS655367:MFS655368 MPO655367:MPO655368 MZK655367:MZK655368 NJG655367:NJG655368 NTC655367:NTC655368 OCY655367:OCY655368 OMU655367:OMU655368 OWQ655367:OWQ655368 PGM655367:PGM655368 PQI655367:PQI655368 QAE655367:QAE655368 QKA655367:QKA655368 QTW655367:QTW655368 RDS655367:RDS655368 RNO655367:RNO655368 RXK655367:RXK655368 SHG655367:SHG655368 SRC655367:SRC655368 TAY655367:TAY655368 TKU655367:TKU655368 TUQ655367:TUQ655368 UEM655367:UEM655368 UOI655367:UOI655368 UYE655367:UYE655368 VIA655367:VIA655368 VRW655367:VRW655368 WBS655367:WBS655368 WLO655367:WLO655368 WVK655367:WVK655368 C720903:C720904 IY720903:IY720904 SU720903:SU720904 ACQ720903:ACQ720904 AMM720903:AMM720904 AWI720903:AWI720904 BGE720903:BGE720904 BQA720903:BQA720904 BZW720903:BZW720904 CJS720903:CJS720904 CTO720903:CTO720904 DDK720903:DDK720904 DNG720903:DNG720904 DXC720903:DXC720904 EGY720903:EGY720904 EQU720903:EQU720904 FAQ720903:FAQ720904 FKM720903:FKM720904 FUI720903:FUI720904 GEE720903:GEE720904 GOA720903:GOA720904 GXW720903:GXW720904 HHS720903:HHS720904 HRO720903:HRO720904 IBK720903:IBK720904 ILG720903:ILG720904 IVC720903:IVC720904 JEY720903:JEY720904 JOU720903:JOU720904 JYQ720903:JYQ720904 KIM720903:KIM720904 KSI720903:KSI720904 LCE720903:LCE720904 LMA720903:LMA720904 LVW720903:LVW720904 MFS720903:MFS720904 MPO720903:MPO720904 MZK720903:MZK720904 NJG720903:NJG720904 NTC720903:NTC720904 OCY720903:OCY720904 OMU720903:OMU720904 OWQ720903:OWQ720904 PGM720903:PGM720904 PQI720903:PQI720904 QAE720903:QAE720904 QKA720903:QKA720904 QTW720903:QTW720904 RDS720903:RDS720904 RNO720903:RNO720904 RXK720903:RXK720904 SHG720903:SHG720904 SRC720903:SRC720904 TAY720903:TAY720904 TKU720903:TKU720904 TUQ720903:TUQ720904 UEM720903:UEM720904 UOI720903:UOI720904 UYE720903:UYE720904 VIA720903:VIA720904 VRW720903:VRW720904 WBS720903:WBS720904 WLO720903:WLO720904 WVK720903:WVK720904 C786439:C786440 IY786439:IY786440 SU786439:SU786440 ACQ786439:ACQ786440 AMM786439:AMM786440 AWI786439:AWI786440 BGE786439:BGE786440 BQA786439:BQA786440 BZW786439:BZW786440 CJS786439:CJS786440 CTO786439:CTO786440 DDK786439:DDK786440 DNG786439:DNG786440 DXC786439:DXC786440 EGY786439:EGY786440 EQU786439:EQU786440 FAQ786439:FAQ786440 FKM786439:FKM786440 FUI786439:FUI786440 GEE786439:GEE786440 GOA786439:GOA786440 GXW786439:GXW786440 HHS786439:HHS786440 HRO786439:HRO786440 IBK786439:IBK786440 ILG786439:ILG786440 IVC786439:IVC786440 JEY786439:JEY786440 JOU786439:JOU786440 JYQ786439:JYQ786440 KIM786439:KIM786440 KSI786439:KSI786440 LCE786439:LCE786440 LMA786439:LMA786440 LVW786439:LVW786440 MFS786439:MFS786440 MPO786439:MPO786440 MZK786439:MZK786440 NJG786439:NJG786440 NTC786439:NTC786440 OCY786439:OCY786440 OMU786439:OMU786440 OWQ786439:OWQ786440 PGM786439:PGM786440 PQI786439:PQI786440 QAE786439:QAE786440 QKA786439:QKA786440 QTW786439:QTW786440 RDS786439:RDS786440 RNO786439:RNO786440 RXK786439:RXK786440 SHG786439:SHG786440 SRC786439:SRC786440 TAY786439:TAY786440 TKU786439:TKU786440 TUQ786439:TUQ786440 UEM786439:UEM786440 UOI786439:UOI786440 UYE786439:UYE786440 VIA786439:VIA786440 VRW786439:VRW786440 WBS786439:WBS786440 WLO786439:WLO786440 WVK786439:WVK786440 C851975:C851976 IY851975:IY851976 SU851975:SU851976 ACQ851975:ACQ851976 AMM851975:AMM851976 AWI851975:AWI851976 BGE851975:BGE851976 BQA851975:BQA851976 BZW851975:BZW851976 CJS851975:CJS851976 CTO851975:CTO851976 DDK851975:DDK851976 DNG851975:DNG851976 DXC851975:DXC851976 EGY851975:EGY851976 EQU851975:EQU851976 FAQ851975:FAQ851976 FKM851975:FKM851976 FUI851975:FUI851976 GEE851975:GEE851976 GOA851975:GOA851976 GXW851975:GXW851976 HHS851975:HHS851976 HRO851975:HRO851976 IBK851975:IBK851976 ILG851975:ILG851976 IVC851975:IVC851976 JEY851975:JEY851976 JOU851975:JOU851976 JYQ851975:JYQ851976 KIM851975:KIM851976 KSI851975:KSI851976 LCE851975:LCE851976 LMA851975:LMA851976 LVW851975:LVW851976 MFS851975:MFS851976 MPO851975:MPO851976 MZK851975:MZK851976 NJG851975:NJG851976 NTC851975:NTC851976 OCY851975:OCY851976 OMU851975:OMU851976 OWQ851975:OWQ851976 PGM851975:PGM851976 PQI851975:PQI851976 QAE851975:QAE851976 QKA851975:QKA851976 QTW851975:QTW851976 RDS851975:RDS851976 RNO851975:RNO851976 RXK851975:RXK851976 SHG851975:SHG851976 SRC851975:SRC851976 TAY851975:TAY851976 TKU851975:TKU851976 TUQ851975:TUQ851976 UEM851975:UEM851976 UOI851975:UOI851976 UYE851975:UYE851976 VIA851975:VIA851976 VRW851975:VRW851976 WBS851975:WBS851976 WLO851975:WLO851976 WVK851975:WVK851976 C917511:C917512 IY917511:IY917512 SU917511:SU917512 ACQ917511:ACQ917512 AMM917511:AMM917512 AWI917511:AWI917512 BGE917511:BGE917512 BQA917511:BQA917512 BZW917511:BZW917512 CJS917511:CJS917512 CTO917511:CTO917512 DDK917511:DDK917512 DNG917511:DNG917512 DXC917511:DXC917512 EGY917511:EGY917512 EQU917511:EQU917512 FAQ917511:FAQ917512 FKM917511:FKM917512 FUI917511:FUI917512 GEE917511:GEE917512 GOA917511:GOA917512 GXW917511:GXW917512 HHS917511:HHS917512 HRO917511:HRO917512 IBK917511:IBK917512 ILG917511:ILG917512 IVC917511:IVC917512 JEY917511:JEY917512 JOU917511:JOU917512 JYQ917511:JYQ917512 KIM917511:KIM917512 KSI917511:KSI917512 LCE917511:LCE917512 LMA917511:LMA917512 LVW917511:LVW917512 MFS917511:MFS917512 MPO917511:MPO917512 MZK917511:MZK917512 NJG917511:NJG917512 NTC917511:NTC917512 OCY917511:OCY917512 OMU917511:OMU917512 OWQ917511:OWQ917512 PGM917511:PGM917512 PQI917511:PQI917512 QAE917511:QAE917512 QKA917511:QKA917512 QTW917511:QTW917512 RDS917511:RDS917512 RNO917511:RNO917512 RXK917511:RXK917512 SHG917511:SHG917512 SRC917511:SRC917512 TAY917511:TAY917512 TKU917511:TKU917512 TUQ917511:TUQ917512 UEM917511:UEM917512 UOI917511:UOI917512 UYE917511:UYE917512 VIA917511:VIA917512 VRW917511:VRW917512 WBS917511:WBS917512 WLO917511:WLO917512 WVK917511:WVK917512 C983047:C983048 IY983047:IY983048 SU983047:SU983048 ACQ983047:ACQ983048 AMM983047:AMM983048 AWI983047:AWI983048 BGE983047:BGE983048 BQA983047:BQA983048 BZW983047:BZW983048 CJS983047:CJS983048 CTO983047:CTO983048 DDK983047:DDK983048 DNG983047:DNG983048 DXC983047:DXC983048 EGY983047:EGY983048 EQU983047:EQU983048 FAQ983047:FAQ983048 FKM983047:FKM983048 FUI983047:FUI983048 GEE983047:GEE983048 GOA983047:GOA983048 GXW983047:GXW983048 HHS983047:HHS983048 HRO983047:HRO983048 IBK983047:IBK983048 ILG983047:ILG983048 IVC983047:IVC983048 JEY983047:JEY983048 JOU983047:JOU983048 JYQ983047:JYQ983048 KIM983047:KIM983048 KSI983047:KSI983048 LCE983047:LCE983048 LMA983047:LMA983048 LVW983047:LVW983048 MFS983047:MFS983048 MPO983047:MPO983048 MZK983047:MZK983048 NJG983047:NJG983048 NTC983047:NTC983048 OCY983047:OCY983048 OMU983047:OMU983048 OWQ983047:OWQ983048 PGM983047:PGM983048 PQI983047:PQI983048 QAE983047:QAE983048 QKA983047:QKA983048 QTW983047:QTW983048 RDS983047:RDS983048 RNO983047:RNO983048 RXK983047:RXK983048 SHG983047:SHG983048 SRC983047:SRC983048 TAY983047:TAY983048 TKU983047:TKU983048 TUQ983047:TUQ983048 UEM983047:UEM983048 UOI983047:UOI983048 UYE983047:UYE983048 VIA983047:VIA983048 VRW983047:VRW983048 WBS983047:WBS983048 WLO983047:WLO983048 WVK983047:WVK983048 I7:I8 I49:I50 C49:C50" xr:uid="{00000000-0002-0000-0800-000014000000}">
      <formula1>"LR1, LR2, Kitchen, BR1, BR2, BR3, BR4, Bath1, Bath2, Other"</formula1>
    </dataValidation>
    <dataValidation type="whole" allowBlank="1" showInputMessage="1" showErrorMessage="1" promptTitle="Current Calendar Year" prompt="Enter the current calendar year as of the date of the assessment."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H5 H47 B47" xr:uid="{00000000-0002-0000-0800-000015000000}">
      <formula1>0</formula1>
      <formula2>2099</formula2>
    </dataValidation>
    <dataValidation type="list" allowBlank="1" showInputMessage="1" showErrorMessage="1" promptTitle="Existing Volts" prompt="Enter the amount of volts based on the outlet.  110 volts are used by regular outlets.  220 volts are used by larger ACs." 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H34 H76 B76" xr:uid="{00000000-0002-0000-0800-000016000000}">
      <formula1>"110, 220"</formula1>
    </dataValidation>
  </dataValidations>
  <pageMargins left="0.7" right="0.7" top="0.75" bottom="0.75" header="0.3" footer="0.3"/>
  <pageSetup scale="86" orientation="portrait" horizontalDpi="300" r:id="rId1"/>
  <rowBreaks count="1" manualBreakCount="1">
    <brk id="42"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83"/>
  <sheetViews>
    <sheetView showGridLines="0" topLeftCell="G1" zoomScaleNormal="100" workbookViewId="0">
      <selection activeCell="L14" sqref="L14"/>
    </sheetView>
  </sheetViews>
  <sheetFormatPr defaultRowHeight="16.5" customHeight="1" x14ac:dyDescent="0.2"/>
  <cols>
    <col min="1" max="1" width="42.7109375" style="2" customWidth="1"/>
    <col min="2" max="2" width="31" style="2" customWidth="1"/>
    <col min="3" max="3" width="9" style="2" customWidth="1"/>
    <col min="4" max="4" width="19.7109375" style="2" customWidth="1"/>
    <col min="5" max="5" width="4.7109375" style="2" customWidth="1"/>
    <col min="6" max="6" width="9.140625" style="2"/>
    <col min="7" max="7" width="37.5703125" style="2" customWidth="1"/>
    <col min="8" max="8" width="23.140625" style="2" customWidth="1"/>
    <col min="9" max="9" width="9.140625" style="2"/>
    <col min="10" max="10" width="18.140625" style="2" customWidth="1"/>
    <col min="11" max="11" width="9.140625" style="2"/>
    <col min="12" max="12" width="25.5703125" style="2" customWidth="1"/>
    <col min="13" max="13" width="24.5703125" style="2" customWidth="1"/>
    <col min="14" max="249" width="9.140625" style="2"/>
    <col min="250" max="250" width="32.85546875" style="2" customWidth="1"/>
    <col min="251" max="251" width="12.85546875" style="2" customWidth="1"/>
    <col min="252" max="252" width="9.28515625" style="2" bestFit="1" customWidth="1"/>
    <col min="253" max="253" width="12.85546875" style="2" customWidth="1"/>
    <col min="254" max="254" width="17.28515625" style="2" customWidth="1"/>
    <col min="255" max="255" width="2.140625" style="2" customWidth="1"/>
    <col min="256" max="256" width="9.140625" style="2"/>
    <col min="257" max="257" width="42.7109375" style="2" customWidth="1"/>
    <col min="258" max="258" width="19.7109375" style="2" customWidth="1"/>
    <col min="259" max="259" width="5.7109375" style="2" customWidth="1"/>
    <col min="260" max="260" width="19.7109375" style="2" customWidth="1"/>
    <col min="261" max="261" width="4.7109375" style="2" customWidth="1"/>
    <col min="262" max="505" width="9.140625" style="2"/>
    <col min="506" max="506" width="32.85546875" style="2" customWidth="1"/>
    <col min="507" max="507" width="12.85546875" style="2" customWidth="1"/>
    <col min="508" max="508" width="9.28515625" style="2" bestFit="1" customWidth="1"/>
    <col min="509" max="509" width="12.85546875" style="2" customWidth="1"/>
    <col min="510" max="510" width="17.28515625" style="2" customWidth="1"/>
    <col min="511" max="511" width="2.140625" style="2" customWidth="1"/>
    <col min="512" max="512" width="9.140625" style="2"/>
    <col min="513" max="513" width="42.7109375" style="2" customWidth="1"/>
    <col min="514" max="514" width="19.7109375" style="2" customWidth="1"/>
    <col min="515" max="515" width="5.7109375" style="2" customWidth="1"/>
    <col min="516" max="516" width="19.7109375" style="2" customWidth="1"/>
    <col min="517" max="517" width="4.7109375" style="2" customWidth="1"/>
    <col min="518" max="761" width="9.140625" style="2"/>
    <col min="762" max="762" width="32.85546875" style="2" customWidth="1"/>
    <col min="763" max="763" width="12.85546875" style="2" customWidth="1"/>
    <col min="764" max="764" width="9.28515625" style="2" bestFit="1" customWidth="1"/>
    <col min="765" max="765" width="12.85546875" style="2" customWidth="1"/>
    <col min="766" max="766" width="17.28515625" style="2" customWidth="1"/>
    <col min="767" max="767" width="2.140625" style="2" customWidth="1"/>
    <col min="768" max="768" width="9.140625" style="2"/>
    <col min="769" max="769" width="42.7109375" style="2" customWidth="1"/>
    <col min="770" max="770" width="19.7109375" style="2" customWidth="1"/>
    <col min="771" max="771" width="5.7109375" style="2" customWidth="1"/>
    <col min="772" max="772" width="19.7109375" style="2" customWidth="1"/>
    <col min="773" max="773" width="4.7109375" style="2" customWidth="1"/>
    <col min="774" max="1017" width="9.140625" style="2"/>
    <col min="1018" max="1018" width="32.85546875" style="2" customWidth="1"/>
    <col min="1019" max="1019" width="12.85546875" style="2" customWidth="1"/>
    <col min="1020" max="1020" width="9.28515625" style="2" bestFit="1" customWidth="1"/>
    <col min="1021" max="1021" width="12.85546875" style="2" customWidth="1"/>
    <col min="1022" max="1022" width="17.28515625" style="2" customWidth="1"/>
    <col min="1023" max="1023" width="2.140625" style="2" customWidth="1"/>
    <col min="1024" max="1024" width="9.140625" style="2"/>
    <col min="1025" max="1025" width="42.7109375" style="2" customWidth="1"/>
    <col min="1026" max="1026" width="19.7109375" style="2" customWidth="1"/>
    <col min="1027" max="1027" width="5.7109375" style="2" customWidth="1"/>
    <col min="1028" max="1028" width="19.7109375" style="2" customWidth="1"/>
    <col min="1029" max="1029" width="4.7109375" style="2" customWidth="1"/>
    <col min="1030" max="1273" width="9.140625" style="2"/>
    <col min="1274" max="1274" width="32.85546875" style="2" customWidth="1"/>
    <col min="1275" max="1275" width="12.85546875" style="2" customWidth="1"/>
    <col min="1276" max="1276" width="9.28515625" style="2" bestFit="1" customWidth="1"/>
    <col min="1277" max="1277" width="12.85546875" style="2" customWidth="1"/>
    <col min="1278" max="1278" width="17.28515625" style="2" customWidth="1"/>
    <col min="1279" max="1279" width="2.140625" style="2" customWidth="1"/>
    <col min="1280" max="1280" width="9.140625" style="2"/>
    <col min="1281" max="1281" width="42.7109375" style="2" customWidth="1"/>
    <col min="1282" max="1282" width="19.7109375" style="2" customWidth="1"/>
    <col min="1283" max="1283" width="5.7109375" style="2" customWidth="1"/>
    <col min="1284" max="1284" width="19.7109375" style="2" customWidth="1"/>
    <col min="1285" max="1285" width="4.7109375" style="2" customWidth="1"/>
    <col min="1286" max="1529" width="9.140625" style="2"/>
    <col min="1530" max="1530" width="32.85546875" style="2" customWidth="1"/>
    <col min="1531" max="1531" width="12.85546875" style="2" customWidth="1"/>
    <col min="1532" max="1532" width="9.28515625" style="2" bestFit="1" customWidth="1"/>
    <col min="1533" max="1533" width="12.85546875" style="2" customWidth="1"/>
    <col min="1534" max="1534" width="17.28515625" style="2" customWidth="1"/>
    <col min="1535" max="1535" width="2.140625" style="2" customWidth="1"/>
    <col min="1536" max="1536" width="9.140625" style="2"/>
    <col min="1537" max="1537" width="42.7109375" style="2" customWidth="1"/>
    <col min="1538" max="1538" width="19.7109375" style="2" customWidth="1"/>
    <col min="1539" max="1539" width="5.7109375" style="2" customWidth="1"/>
    <col min="1540" max="1540" width="19.7109375" style="2" customWidth="1"/>
    <col min="1541" max="1541" width="4.7109375" style="2" customWidth="1"/>
    <col min="1542" max="1785" width="9.140625" style="2"/>
    <col min="1786" max="1786" width="32.85546875" style="2" customWidth="1"/>
    <col min="1787" max="1787" width="12.85546875" style="2" customWidth="1"/>
    <col min="1788" max="1788" width="9.28515625" style="2" bestFit="1" customWidth="1"/>
    <col min="1789" max="1789" width="12.85546875" style="2" customWidth="1"/>
    <col min="1790" max="1790" width="17.28515625" style="2" customWidth="1"/>
    <col min="1791" max="1791" width="2.140625" style="2" customWidth="1"/>
    <col min="1792" max="1792" width="9.140625" style="2"/>
    <col min="1793" max="1793" width="42.7109375" style="2" customWidth="1"/>
    <col min="1794" max="1794" width="19.7109375" style="2" customWidth="1"/>
    <col min="1795" max="1795" width="5.7109375" style="2" customWidth="1"/>
    <col min="1796" max="1796" width="19.7109375" style="2" customWidth="1"/>
    <col min="1797" max="1797" width="4.7109375" style="2" customWidth="1"/>
    <col min="1798" max="2041" width="9.140625" style="2"/>
    <col min="2042" max="2042" width="32.85546875" style="2" customWidth="1"/>
    <col min="2043" max="2043" width="12.85546875" style="2" customWidth="1"/>
    <col min="2044" max="2044" width="9.28515625" style="2" bestFit="1" customWidth="1"/>
    <col min="2045" max="2045" width="12.85546875" style="2" customWidth="1"/>
    <col min="2046" max="2046" width="17.28515625" style="2" customWidth="1"/>
    <col min="2047" max="2047" width="2.140625" style="2" customWidth="1"/>
    <col min="2048" max="2048" width="9.140625" style="2"/>
    <col min="2049" max="2049" width="42.7109375" style="2" customWidth="1"/>
    <col min="2050" max="2050" width="19.7109375" style="2" customWidth="1"/>
    <col min="2051" max="2051" width="5.7109375" style="2" customWidth="1"/>
    <col min="2052" max="2052" width="19.7109375" style="2" customWidth="1"/>
    <col min="2053" max="2053" width="4.7109375" style="2" customWidth="1"/>
    <col min="2054" max="2297" width="9.140625" style="2"/>
    <col min="2298" max="2298" width="32.85546875" style="2" customWidth="1"/>
    <col min="2299" max="2299" width="12.85546875" style="2" customWidth="1"/>
    <col min="2300" max="2300" width="9.28515625" style="2" bestFit="1" customWidth="1"/>
    <col min="2301" max="2301" width="12.85546875" style="2" customWidth="1"/>
    <col min="2302" max="2302" width="17.28515625" style="2" customWidth="1"/>
    <col min="2303" max="2303" width="2.140625" style="2" customWidth="1"/>
    <col min="2304" max="2304" width="9.140625" style="2"/>
    <col min="2305" max="2305" width="42.7109375" style="2" customWidth="1"/>
    <col min="2306" max="2306" width="19.7109375" style="2" customWidth="1"/>
    <col min="2307" max="2307" width="5.7109375" style="2" customWidth="1"/>
    <col min="2308" max="2308" width="19.7109375" style="2" customWidth="1"/>
    <col min="2309" max="2309" width="4.7109375" style="2" customWidth="1"/>
    <col min="2310" max="2553" width="9.140625" style="2"/>
    <col min="2554" max="2554" width="32.85546875" style="2" customWidth="1"/>
    <col min="2555" max="2555" width="12.85546875" style="2" customWidth="1"/>
    <col min="2556" max="2556" width="9.28515625" style="2" bestFit="1" customWidth="1"/>
    <col min="2557" max="2557" width="12.85546875" style="2" customWidth="1"/>
    <col min="2558" max="2558" width="17.28515625" style="2" customWidth="1"/>
    <col min="2559" max="2559" width="2.140625" style="2" customWidth="1"/>
    <col min="2560" max="2560" width="9.140625" style="2"/>
    <col min="2561" max="2561" width="42.7109375" style="2" customWidth="1"/>
    <col min="2562" max="2562" width="19.7109375" style="2" customWidth="1"/>
    <col min="2563" max="2563" width="5.7109375" style="2" customWidth="1"/>
    <col min="2564" max="2564" width="19.7109375" style="2" customWidth="1"/>
    <col min="2565" max="2565" width="4.7109375" style="2" customWidth="1"/>
    <col min="2566" max="2809" width="9.140625" style="2"/>
    <col min="2810" max="2810" width="32.85546875" style="2" customWidth="1"/>
    <col min="2811" max="2811" width="12.85546875" style="2" customWidth="1"/>
    <col min="2812" max="2812" width="9.28515625" style="2" bestFit="1" customWidth="1"/>
    <col min="2813" max="2813" width="12.85546875" style="2" customWidth="1"/>
    <col min="2814" max="2814" width="17.28515625" style="2" customWidth="1"/>
    <col min="2815" max="2815" width="2.140625" style="2" customWidth="1"/>
    <col min="2816" max="2816" width="9.140625" style="2"/>
    <col min="2817" max="2817" width="42.7109375" style="2" customWidth="1"/>
    <col min="2818" max="2818" width="19.7109375" style="2" customWidth="1"/>
    <col min="2819" max="2819" width="5.7109375" style="2" customWidth="1"/>
    <col min="2820" max="2820" width="19.7109375" style="2" customWidth="1"/>
    <col min="2821" max="2821" width="4.7109375" style="2" customWidth="1"/>
    <col min="2822" max="3065" width="9.140625" style="2"/>
    <col min="3066" max="3066" width="32.85546875" style="2" customWidth="1"/>
    <col min="3067" max="3067" width="12.85546875" style="2" customWidth="1"/>
    <col min="3068" max="3068" width="9.28515625" style="2" bestFit="1" customWidth="1"/>
    <col min="3069" max="3069" width="12.85546875" style="2" customWidth="1"/>
    <col min="3070" max="3070" width="17.28515625" style="2" customWidth="1"/>
    <col min="3071" max="3071" width="2.140625" style="2" customWidth="1"/>
    <col min="3072" max="3072" width="9.140625" style="2"/>
    <col min="3073" max="3073" width="42.7109375" style="2" customWidth="1"/>
    <col min="3074" max="3074" width="19.7109375" style="2" customWidth="1"/>
    <col min="3075" max="3075" width="5.7109375" style="2" customWidth="1"/>
    <col min="3076" max="3076" width="19.7109375" style="2" customWidth="1"/>
    <col min="3077" max="3077" width="4.7109375" style="2" customWidth="1"/>
    <col min="3078" max="3321" width="9.140625" style="2"/>
    <col min="3322" max="3322" width="32.85546875" style="2" customWidth="1"/>
    <col min="3323" max="3323" width="12.85546875" style="2" customWidth="1"/>
    <col min="3324" max="3324" width="9.28515625" style="2" bestFit="1" customWidth="1"/>
    <col min="3325" max="3325" width="12.85546875" style="2" customWidth="1"/>
    <col min="3326" max="3326" width="17.28515625" style="2" customWidth="1"/>
    <col min="3327" max="3327" width="2.140625" style="2" customWidth="1"/>
    <col min="3328" max="3328" width="9.140625" style="2"/>
    <col min="3329" max="3329" width="42.7109375" style="2" customWidth="1"/>
    <col min="3330" max="3330" width="19.7109375" style="2" customWidth="1"/>
    <col min="3331" max="3331" width="5.7109375" style="2" customWidth="1"/>
    <col min="3332" max="3332" width="19.7109375" style="2" customWidth="1"/>
    <col min="3333" max="3333" width="4.7109375" style="2" customWidth="1"/>
    <col min="3334" max="3577" width="9.140625" style="2"/>
    <col min="3578" max="3578" width="32.85546875" style="2" customWidth="1"/>
    <col min="3579" max="3579" width="12.85546875" style="2" customWidth="1"/>
    <col min="3580" max="3580" width="9.28515625" style="2" bestFit="1" customWidth="1"/>
    <col min="3581" max="3581" width="12.85546875" style="2" customWidth="1"/>
    <col min="3582" max="3582" width="17.28515625" style="2" customWidth="1"/>
    <col min="3583" max="3583" width="2.140625" style="2" customWidth="1"/>
    <col min="3584" max="3584" width="9.140625" style="2"/>
    <col min="3585" max="3585" width="42.7109375" style="2" customWidth="1"/>
    <col min="3586" max="3586" width="19.7109375" style="2" customWidth="1"/>
    <col min="3587" max="3587" width="5.7109375" style="2" customWidth="1"/>
    <col min="3588" max="3588" width="19.7109375" style="2" customWidth="1"/>
    <col min="3589" max="3589" width="4.7109375" style="2" customWidth="1"/>
    <col min="3590" max="3833" width="9.140625" style="2"/>
    <col min="3834" max="3834" width="32.85546875" style="2" customWidth="1"/>
    <col min="3835" max="3835" width="12.85546875" style="2" customWidth="1"/>
    <col min="3836" max="3836" width="9.28515625" style="2" bestFit="1" customWidth="1"/>
    <col min="3837" max="3837" width="12.85546875" style="2" customWidth="1"/>
    <col min="3838" max="3838" width="17.28515625" style="2" customWidth="1"/>
    <col min="3839" max="3839" width="2.140625" style="2" customWidth="1"/>
    <col min="3840" max="3840" width="9.140625" style="2"/>
    <col min="3841" max="3841" width="42.7109375" style="2" customWidth="1"/>
    <col min="3842" max="3842" width="19.7109375" style="2" customWidth="1"/>
    <col min="3843" max="3843" width="5.7109375" style="2" customWidth="1"/>
    <col min="3844" max="3844" width="19.7109375" style="2" customWidth="1"/>
    <col min="3845" max="3845" width="4.7109375" style="2" customWidth="1"/>
    <col min="3846" max="4089" width="9.140625" style="2"/>
    <col min="4090" max="4090" width="32.85546875" style="2" customWidth="1"/>
    <col min="4091" max="4091" width="12.85546875" style="2" customWidth="1"/>
    <col min="4092" max="4092" width="9.28515625" style="2" bestFit="1" customWidth="1"/>
    <col min="4093" max="4093" width="12.85546875" style="2" customWidth="1"/>
    <col min="4094" max="4094" width="17.28515625" style="2" customWidth="1"/>
    <col min="4095" max="4095" width="2.140625" style="2" customWidth="1"/>
    <col min="4096" max="4096" width="9.140625" style="2"/>
    <col min="4097" max="4097" width="42.7109375" style="2" customWidth="1"/>
    <col min="4098" max="4098" width="19.7109375" style="2" customWidth="1"/>
    <col min="4099" max="4099" width="5.7109375" style="2" customWidth="1"/>
    <col min="4100" max="4100" width="19.7109375" style="2" customWidth="1"/>
    <col min="4101" max="4101" width="4.7109375" style="2" customWidth="1"/>
    <col min="4102" max="4345" width="9.140625" style="2"/>
    <col min="4346" max="4346" width="32.85546875" style="2" customWidth="1"/>
    <col min="4347" max="4347" width="12.85546875" style="2" customWidth="1"/>
    <col min="4348" max="4348" width="9.28515625" style="2" bestFit="1" customWidth="1"/>
    <col min="4349" max="4349" width="12.85546875" style="2" customWidth="1"/>
    <col min="4350" max="4350" width="17.28515625" style="2" customWidth="1"/>
    <col min="4351" max="4351" width="2.140625" style="2" customWidth="1"/>
    <col min="4352" max="4352" width="9.140625" style="2"/>
    <col min="4353" max="4353" width="42.7109375" style="2" customWidth="1"/>
    <col min="4354" max="4354" width="19.7109375" style="2" customWidth="1"/>
    <col min="4355" max="4355" width="5.7109375" style="2" customWidth="1"/>
    <col min="4356" max="4356" width="19.7109375" style="2" customWidth="1"/>
    <col min="4357" max="4357" width="4.7109375" style="2" customWidth="1"/>
    <col min="4358" max="4601" width="9.140625" style="2"/>
    <col min="4602" max="4602" width="32.85546875" style="2" customWidth="1"/>
    <col min="4603" max="4603" width="12.85546875" style="2" customWidth="1"/>
    <col min="4604" max="4604" width="9.28515625" style="2" bestFit="1" customWidth="1"/>
    <col min="4605" max="4605" width="12.85546875" style="2" customWidth="1"/>
    <col min="4606" max="4606" width="17.28515625" style="2" customWidth="1"/>
    <col min="4607" max="4607" width="2.140625" style="2" customWidth="1"/>
    <col min="4608" max="4608" width="9.140625" style="2"/>
    <col min="4609" max="4609" width="42.7109375" style="2" customWidth="1"/>
    <col min="4610" max="4610" width="19.7109375" style="2" customWidth="1"/>
    <col min="4611" max="4611" width="5.7109375" style="2" customWidth="1"/>
    <col min="4612" max="4612" width="19.7109375" style="2" customWidth="1"/>
    <col min="4613" max="4613" width="4.7109375" style="2" customWidth="1"/>
    <col min="4614" max="4857" width="9.140625" style="2"/>
    <col min="4858" max="4858" width="32.85546875" style="2" customWidth="1"/>
    <col min="4859" max="4859" width="12.85546875" style="2" customWidth="1"/>
    <col min="4860" max="4860" width="9.28515625" style="2" bestFit="1" customWidth="1"/>
    <col min="4861" max="4861" width="12.85546875" style="2" customWidth="1"/>
    <col min="4862" max="4862" width="17.28515625" style="2" customWidth="1"/>
    <col min="4863" max="4863" width="2.140625" style="2" customWidth="1"/>
    <col min="4864" max="4864" width="9.140625" style="2"/>
    <col min="4865" max="4865" width="42.7109375" style="2" customWidth="1"/>
    <col min="4866" max="4866" width="19.7109375" style="2" customWidth="1"/>
    <col min="4867" max="4867" width="5.7109375" style="2" customWidth="1"/>
    <col min="4868" max="4868" width="19.7109375" style="2" customWidth="1"/>
    <col min="4869" max="4869" width="4.7109375" style="2" customWidth="1"/>
    <col min="4870" max="5113" width="9.140625" style="2"/>
    <col min="5114" max="5114" width="32.85546875" style="2" customWidth="1"/>
    <col min="5115" max="5115" width="12.85546875" style="2" customWidth="1"/>
    <col min="5116" max="5116" width="9.28515625" style="2" bestFit="1" customWidth="1"/>
    <col min="5117" max="5117" width="12.85546875" style="2" customWidth="1"/>
    <col min="5118" max="5118" width="17.28515625" style="2" customWidth="1"/>
    <col min="5119" max="5119" width="2.140625" style="2" customWidth="1"/>
    <col min="5120" max="5120" width="9.140625" style="2"/>
    <col min="5121" max="5121" width="42.7109375" style="2" customWidth="1"/>
    <col min="5122" max="5122" width="19.7109375" style="2" customWidth="1"/>
    <col min="5123" max="5123" width="5.7109375" style="2" customWidth="1"/>
    <col min="5124" max="5124" width="19.7109375" style="2" customWidth="1"/>
    <col min="5125" max="5125" width="4.7109375" style="2" customWidth="1"/>
    <col min="5126" max="5369" width="9.140625" style="2"/>
    <col min="5370" max="5370" width="32.85546875" style="2" customWidth="1"/>
    <col min="5371" max="5371" width="12.85546875" style="2" customWidth="1"/>
    <col min="5372" max="5372" width="9.28515625" style="2" bestFit="1" customWidth="1"/>
    <col min="5373" max="5373" width="12.85546875" style="2" customWidth="1"/>
    <col min="5374" max="5374" width="17.28515625" style="2" customWidth="1"/>
    <col min="5375" max="5375" width="2.140625" style="2" customWidth="1"/>
    <col min="5376" max="5376" width="9.140625" style="2"/>
    <col min="5377" max="5377" width="42.7109375" style="2" customWidth="1"/>
    <col min="5378" max="5378" width="19.7109375" style="2" customWidth="1"/>
    <col min="5379" max="5379" width="5.7109375" style="2" customWidth="1"/>
    <col min="5380" max="5380" width="19.7109375" style="2" customWidth="1"/>
    <col min="5381" max="5381" width="4.7109375" style="2" customWidth="1"/>
    <col min="5382" max="5625" width="9.140625" style="2"/>
    <col min="5626" max="5626" width="32.85546875" style="2" customWidth="1"/>
    <col min="5627" max="5627" width="12.85546875" style="2" customWidth="1"/>
    <col min="5628" max="5628" width="9.28515625" style="2" bestFit="1" customWidth="1"/>
    <col min="5629" max="5629" width="12.85546875" style="2" customWidth="1"/>
    <col min="5630" max="5630" width="17.28515625" style="2" customWidth="1"/>
    <col min="5631" max="5631" width="2.140625" style="2" customWidth="1"/>
    <col min="5632" max="5632" width="9.140625" style="2"/>
    <col min="5633" max="5633" width="42.7109375" style="2" customWidth="1"/>
    <col min="5634" max="5634" width="19.7109375" style="2" customWidth="1"/>
    <col min="5635" max="5635" width="5.7109375" style="2" customWidth="1"/>
    <col min="5636" max="5636" width="19.7109375" style="2" customWidth="1"/>
    <col min="5637" max="5637" width="4.7109375" style="2" customWidth="1"/>
    <col min="5638" max="5881" width="9.140625" style="2"/>
    <col min="5882" max="5882" width="32.85546875" style="2" customWidth="1"/>
    <col min="5883" max="5883" width="12.85546875" style="2" customWidth="1"/>
    <col min="5884" max="5884" width="9.28515625" style="2" bestFit="1" customWidth="1"/>
    <col min="5885" max="5885" width="12.85546875" style="2" customWidth="1"/>
    <col min="5886" max="5886" width="17.28515625" style="2" customWidth="1"/>
    <col min="5887" max="5887" width="2.140625" style="2" customWidth="1"/>
    <col min="5888" max="5888" width="9.140625" style="2"/>
    <col min="5889" max="5889" width="42.7109375" style="2" customWidth="1"/>
    <col min="5890" max="5890" width="19.7109375" style="2" customWidth="1"/>
    <col min="5891" max="5891" width="5.7109375" style="2" customWidth="1"/>
    <col min="5892" max="5892" width="19.7109375" style="2" customWidth="1"/>
    <col min="5893" max="5893" width="4.7109375" style="2" customWidth="1"/>
    <col min="5894" max="6137" width="9.140625" style="2"/>
    <col min="6138" max="6138" width="32.85546875" style="2" customWidth="1"/>
    <col min="6139" max="6139" width="12.85546875" style="2" customWidth="1"/>
    <col min="6140" max="6140" width="9.28515625" style="2" bestFit="1" customWidth="1"/>
    <col min="6141" max="6141" width="12.85546875" style="2" customWidth="1"/>
    <col min="6142" max="6142" width="17.28515625" style="2" customWidth="1"/>
    <col min="6143" max="6143" width="2.140625" style="2" customWidth="1"/>
    <col min="6144" max="6144" width="9.140625" style="2"/>
    <col min="6145" max="6145" width="42.7109375" style="2" customWidth="1"/>
    <col min="6146" max="6146" width="19.7109375" style="2" customWidth="1"/>
    <col min="6147" max="6147" width="5.7109375" style="2" customWidth="1"/>
    <col min="6148" max="6148" width="19.7109375" style="2" customWidth="1"/>
    <col min="6149" max="6149" width="4.7109375" style="2" customWidth="1"/>
    <col min="6150" max="6393" width="9.140625" style="2"/>
    <col min="6394" max="6394" width="32.85546875" style="2" customWidth="1"/>
    <col min="6395" max="6395" width="12.85546875" style="2" customWidth="1"/>
    <col min="6396" max="6396" width="9.28515625" style="2" bestFit="1" customWidth="1"/>
    <col min="6397" max="6397" width="12.85546875" style="2" customWidth="1"/>
    <col min="6398" max="6398" width="17.28515625" style="2" customWidth="1"/>
    <col min="6399" max="6399" width="2.140625" style="2" customWidth="1"/>
    <col min="6400" max="6400" width="9.140625" style="2"/>
    <col min="6401" max="6401" width="42.7109375" style="2" customWidth="1"/>
    <col min="6402" max="6402" width="19.7109375" style="2" customWidth="1"/>
    <col min="6403" max="6403" width="5.7109375" style="2" customWidth="1"/>
    <col min="6404" max="6404" width="19.7109375" style="2" customWidth="1"/>
    <col min="6405" max="6405" width="4.7109375" style="2" customWidth="1"/>
    <col min="6406" max="6649" width="9.140625" style="2"/>
    <col min="6650" max="6650" width="32.85546875" style="2" customWidth="1"/>
    <col min="6651" max="6651" width="12.85546875" style="2" customWidth="1"/>
    <col min="6652" max="6652" width="9.28515625" style="2" bestFit="1" customWidth="1"/>
    <col min="6653" max="6653" width="12.85546875" style="2" customWidth="1"/>
    <col min="6654" max="6654" width="17.28515625" style="2" customWidth="1"/>
    <col min="6655" max="6655" width="2.140625" style="2" customWidth="1"/>
    <col min="6656" max="6656" width="9.140625" style="2"/>
    <col min="6657" max="6657" width="42.7109375" style="2" customWidth="1"/>
    <col min="6658" max="6658" width="19.7109375" style="2" customWidth="1"/>
    <col min="6659" max="6659" width="5.7109375" style="2" customWidth="1"/>
    <col min="6660" max="6660" width="19.7109375" style="2" customWidth="1"/>
    <col min="6661" max="6661" width="4.7109375" style="2" customWidth="1"/>
    <col min="6662" max="6905" width="9.140625" style="2"/>
    <col min="6906" max="6906" width="32.85546875" style="2" customWidth="1"/>
    <col min="6907" max="6907" width="12.85546875" style="2" customWidth="1"/>
    <col min="6908" max="6908" width="9.28515625" style="2" bestFit="1" customWidth="1"/>
    <col min="6909" max="6909" width="12.85546875" style="2" customWidth="1"/>
    <col min="6910" max="6910" width="17.28515625" style="2" customWidth="1"/>
    <col min="6911" max="6911" width="2.140625" style="2" customWidth="1"/>
    <col min="6912" max="6912" width="9.140625" style="2"/>
    <col min="6913" max="6913" width="42.7109375" style="2" customWidth="1"/>
    <col min="6914" max="6914" width="19.7109375" style="2" customWidth="1"/>
    <col min="6915" max="6915" width="5.7109375" style="2" customWidth="1"/>
    <col min="6916" max="6916" width="19.7109375" style="2" customWidth="1"/>
    <col min="6917" max="6917" width="4.7109375" style="2" customWidth="1"/>
    <col min="6918" max="7161" width="9.140625" style="2"/>
    <col min="7162" max="7162" width="32.85546875" style="2" customWidth="1"/>
    <col min="7163" max="7163" width="12.85546875" style="2" customWidth="1"/>
    <col min="7164" max="7164" width="9.28515625" style="2" bestFit="1" customWidth="1"/>
    <col min="7165" max="7165" width="12.85546875" style="2" customWidth="1"/>
    <col min="7166" max="7166" width="17.28515625" style="2" customWidth="1"/>
    <col min="7167" max="7167" width="2.140625" style="2" customWidth="1"/>
    <col min="7168" max="7168" width="9.140625" style="2"/>
    <col min="7169" max="7169" width="42.7109375" style="2" customWidth="1"/>
    <col min="7170" max="7170" width="19.7109375" style="2" customWidth="1"/>
    <col min="7171" max="7171" width="5.7109375" style="2" customWidth="1"/>
    <col min="7172" max="7172" width="19.7109375" style="2" customWidth="1"/>
    <col min="7173" max="7173" width="4.7109375" style="2" customWidth="1"/>
    <col min="7174" max="7417" width="9.140625" style="2"/>
    <col min="7418" max="7418" width="32.85546875" style="2" customWidth="1"/>
    <col min="7419" max="7419" width="12.85546875" style="2" customWidth="1"/>
    <col min="7420" max="7420" width="9.28515625" style="2" bestFit="1" customWidth="1"/>
    <col min="7421" max="7421" width="12.85546875" style="2" customWidth="1"/>
    <col min="7422" max="7422" width="17.28515625" style="2" customWidth="1"/>
    <col min="7423" max="7423" width="2.140625" style="2" customWidth="1"/>
    <col min="7424" max="7424" width="9.140625" style="2"/>
    <col min="7425" max="7425" width="42.7109375" style="2" customWidth="1"/>
    <col min="7426" max="7426" width="19.7109375" style="2" customWidth="1"/>
    <col min="7427" max="7427" width="5.7109375" style="2" customWidth="1"/>
    <col min="7428" max="7428" width="19.7109375" style="2" customWidth="1"/>
    <col min="7429" max="7429" width="4.7109375" style="2" customWidth="1"/>
    <col min="7430" max="7673" width="9.140625" style="2"/>
    <col min="7674" max="7674" width="32.85546875" style="2" customWidth="1"/>
    <col min="7675" max="7675" width="12.85546875" style="2" customWidth="1"/>
    <col min="7676" max="7676" width="9.28515625" style="2" bestFit="1" customWidth="1"/>
    <col min="7677" max="7677" width="12.85546875" style="2" customWidth="1"/>
    <col min="7678" max="7678" width="17.28515625" style="2" customWidth="1"/>
    <col min="7679" max="7679" width="2.140625" style="2" customWidth="1"/>
    <col min="7680" max="7680" width="9.140625" style="2"/>
    <col min="7681" max="7681" width="42.7109375" style="2" customWidth="1"/>
    <col min="7682" max="7682" width="19.7109375" style="2" customWidth="1"/>
    <col min="7683" max="7683" width="5.7109375" style="2" customWidth="1"/>
    <col min="7684" max="7684" width="19.7109375" style="2" customWidth="1"/>
    <col min="7685" max="7685" width="4.7109375" style="2" customWidth="1"/>
    <col min="7686" max="7929" width="9.140625" style="2"/>
    <col min="7930" max="7930" width="32.85546875" style="2" customWidth="1"/>
    <col min="7931" max="7931" width="12.85546875" style="2" customWidth="1"/>
    <col min="7932" max="7932" width="9.28515625" style="2" bestFit="1" customWidth="1"/>
    <col min="7933" max="7933" width="12.85546875" style="2" customWidth="1"/>
    <col min="7934" max="7934" width="17.28515625" style="2" customWidth="1"/>
    <col min="7935" max="7935" width="2.140625" style="2" customWidth="1"/>
    <col min="7936" max="7936" width="9.140625" style="2"/>
    <col min="7937" max="7937" width="42.7109375" style="2" customWidth="1"/>
    <col min="7938" max="7938" width="19.7109375" style="2" customWidth="1"/>
    <col min="7939" max="7939" width="5.7109375" style="2" customWidth="1"/>
    <col min="7940" max="7940" width="19.7109375" style="2" customWidth="1"/>
    <col min="7941" max="7941" width="4.7109375" style="2" customWidth="1"/>
    <col min="7942" max="8185" width="9.140625" style="2"/>
    <col min="8186" max="8186" width="32.85546875" style="2" customWidth="1"/>
    <col min="8187" max="8187" width="12.85546875" style="2" customWidth="1"/>
    <col min="8188" max="8188" width="9.28515625" style="2" bestFit="1" customWidth="1"/>
    <col min="8189" max="8189" width="12.85546875" style="2" customWidth="1"/>
    <col min="8190" max="8190" width="17.28515625" style="2" customWidth="1"/>
    <col min="8191" max="8191" width="2.140625" style="2" customWidth="1"/>
    <col min="8192" max="8192" width="9.140625" style="2"/>
    <col min="8193" max="8193" width="42.7109375" style="2" customWidth="1"/>
    <col min="8194" max="8194" width="19.7109375" style="2" customWidth="1"/>
    <col min="8195" max="8195" width="5.7109375" style="2" customWidth="1"/>
    <col min="8196" max="8196" width="19.7109375" style="2" customWidth="1"/>
    <col min="8197" max="8197" width="4.7109375" style="2" customWidth="1"/>
    <col min="8198" max="8441" width="9.140625" style="2"/>
    <col min="8442" max="8442" width="32.85546875" style="2" customWidth="1"/>
    <col min="8443" max="8443" width="12.85546875" style="2" customWidth="1"/>
    <col min="8444" max="8444" width="9.28515625" style="2" bestFit="1" customWidth="1"/>
    <col min="8445" max="8445" width="12.85546875" style="2" customWidth="1"/>
    <col min="8446" max="8446" width="17.28515625" style="2" customWidth="1"/>
    <col min="8447" max="8447" width="2.140625" style="2" customWidth="1"/>
    <col min="8448" max="8448" width="9.140625" style="2"/>
    <col min="8449" max="8449" width="42.7109375" style="2" customWidth="1"/>
    <col min="8450" max="8450" width="19.7109375" style="2" customWidth="1"/>
    <col min="8451" max="8451" width="5.7109375" style="2" customWidth="1"/>
    <col min="8452" max="8452" width="19.7109375" style="2" customWidth="1"/>
    <col min="8453" max="8453" width="4.7109375" style="2" customWidth="1"/>
    <col min="8454" max="8697" width="9.140625" style="2"/>
    <col min="8698" max="8698" width="32.85546875" style="2" customWidth="1"/>
    <col min="8699" max="8699" width="12.85546875" style="2" customWidth="1"/>
    <col min="8700" max="8700" width="9.28515625" style="2" bestFit="1" customWidth="1"/>
    <col min="8701" max="8701" width="12.85546875" style="2" customWidth="1"/>
    <col min="8702" max="8702" width="17.28515625" style="2" customWidth="1"/>
    <col min="8703" max="8703" width="2.140625" style="2" customWidth="1"/>
    <col min="8704" max="8704" width="9.140625" style="2"/>
    <col min="8705" max="8705" width="42.7109375" style="2" customWidth="1"/>
    <col min="8706" max="8706" width="19.7109375" style="2" customWidth="1"/>
    <col min="8707" max="8707" width="5.7109375" style="2" customWidth="1"/>
    <col min="8708" max="8708" width="19.7109375" style="2" customWidth="1"/>
    <col min="8709" max="8709" width="4.7109375" style="2" customWidth="1"/>
    <col min="8710" max="8953" width="9.140625" style="2"/>
    <col min="8954" max="8954" width="32.85546875" style="2" customWidth="1"/>
    <col min="8955" max="8955" width="12.85546875" style="2" customWidth="1"/>
    <col min="8956" max="8956" width="9.28515625" style="2" bestFit="1" customWidth="1"/>
    <col min="8957" max="8957" width="12.85546875" style="2" customWidth="1"/>
    <col min="8958" max="8958" width="17.28515625" style="2" customWidth="1"/>
    <col min="8959" max="8959" width="2.140625" style="2" customWidth="1"/>
    <col min="8960" max="8960" width="9.140625" style="2"/>
    <col min="8961" max="8961" width="42.7109375" style="2" customWidth="1"/>
    <col min="8962" max="8962" width="19.7109375" style="2" customWidth="1"/>
    <col min="8963" max="8963" width="5.7109375" style="2" customWidth="1"/>
    <col min="8964" max="8964" width="19.7109375" style="2" customWidth="1"/>
    <col min="8965" max="8965" width="4.7109375" style="2" customWidth="1"/>
    <col min="8966" max="9209" width="9.140625" style="2"/>
    <col min="9210" max="9210" width="32.85546875" style="2" customWidth="1"/>
    <col min="9211" max="9211" width="12.85546875" style="2" customWidth="1"/>
    <col min="9212" max="9212" width="9.28515625" style="2" bestFit="1" customWidth="1"/>
    <col min="9213" max="9213" width="12.85546875" style="2" customWidth="1"/>
    <col min="9214" max="9214" width="17.28515625" style="2" customWidth="1"/>
    <col min="9215" max="9215" width="2.140625" style="2" customWidth="1"/>
    <col min="9216" max="9216" width="9.140625" style="2"/>
    <col min="9217" max="9217" width="42.7109375" style="2" customWidth="1"/>
    <col min="9218" max="9218" width="19.7109375" style="2" customWidth="1"/>
    <col min="9219" max="9219" width="5.7109375" style="2" customWidth="1"/>
    <col min="9220" max="9220" width="19.7109375" style="2" customWidth="1"/>
    <col min="9221" max="9221" width="4.7109375" style="2" customWidth="1"/>
    <col min="9222" max="9465" width="9.140625" style="2"/>
    <col min="9466" max="9466" width="32.85546875" style="2" customWidth="1"/>
    <col min="9467" max="9467" width="12.85546875" style="2" customWidth="1"/>
    <col min="9468" max="9468" width="9.28515625" style="2" bestFit="1" customWidth="1"/>
    <col min="9469" max="9469" width="12.85546875" style="2" customWidth="1"/>
    <col min="9470" max="9470" width="17.28515625" style="2" customWidth="1"/>
    <col min="9471" max="9471" width="2.140625" style="2" customWidth="1"/>
    <col min="9472" max="9472" width="9.140625" style="2"/>
    <col min="9473" max="9473" width="42.7109375" style="2" customWidth="1"/>
    <col min="9474" max="9474" width="19.7109375" style="2" customWidth="1"/>
    <col min="9475" max="9475" width="5.7109375" style="2" customWidth="1"/>
    <col min="9476" max="9476" width="19.7109375" style="2" customWidth="1"/>
    <col min="9477" max="9477" width="4.7109375" style="2" customWidth="1"/>
    <col min="9478" max="9721" width="9.140625" style="2"/>
    <col min="9722" max="9722" width="32.85546875" style="2" customWidth="1"/>
    <col min="9723" max="9723" width="12.85546875" style="2" customWidth="1"/>
    <col min="9724" max="9724" width="9.28515625" style="2" bestFit="1" customWidth="1"/>
    <col min="9725" max="9725" width="12.85546875" style="2" customWidth="1"/>
    <col min="9726" max="9726" width="17.28515625" style="2" customWidth="1"/>
    <col min="9727" max="9727" width="2.140625" style="2" customWidth="1"/>
    <col min="9728" max="9728" width="9.140625" style="2"/>
    <col min="9729" max="9729" width="42.7109375" style="2" customWidth="1"/>
    <col min="9730" max="9730" width="19.7109375" style="2" customWidth="1"/>
    <col min="9731" max="9731" width="5.7109375" style="2" customWidth="1"/>
    <col min="9732" max="9732" width="19.7109375" style="2" customWidth="1"/>
    <col min="9733" max="9733" width="4.7109375" style="2" customWidth="1"/>
    <col min="9734" max="9977" width="9.140625" style="2"/>
    <col min="9978" max="9978" width="32.85546875" style="2" customWidth="1"/>
    <col min="9979" max="9979" width="12.85546875" style="2" customWidth="1"/>
    <col min="9980" max="9980" width="9.28515625" style="2" bestFit="1" customWidth="1"/>
    <col min="9981" max="9981" width="12.85546875" style="2" customWidth="1"/>
    <col min="9982" max="9982" width="17.28515625" style="2" customWidth="1"/>
    <col min="9983" max="9983" width="2.140625" style="2" customWidth="1"/>
    <col min="9984" max="9984" width="9.140625" style="2"/>
    <col min="9985" max="9985" width="42.7109375" style="2" customWidth="1"/>
    <col min="9986" max="9986" width="19.7109375" style="2" customWidth="1"/>
    <col min="9987" max="9987" width="5.7109375" style="2" customWidth="1"/>
    <col min="9988" max="9988" width="19.7109375" style="2" customWidth="1"/>
    <col min="9989" max="9989" width="4.7109375" style="2" customWidth="1"/>
    <col min="9990" max="10233" width="9.140625" style="2"/>
    <col min="10234" max="10234" width="32.85546875" style="2" customWidth="1"/>
    <col min="10235" max="10235" width="12.85546875" style="2" customWidth="1"/>
    <col min="10236" max="10236" width="9.28515625" style="2" bestFit="1" customWidth="1"/>
    <col min="10237" max="10237" width="12.85546875" style="2" customWidth="1"/>
    <col min="10238" max="10238" width="17.28515625" style="2" customWidth="1"/>
    <col min="10239" max="10239" width="2.140625" style="2" customWidth="1"/>
    <col min="10240" max="10240" width="9.140625" style="2"/>
    <col min="10241" max="10241" width="42.7109375" style="2" customWidth="1"/>
    <col min="10242" max="10242" width="19.7109375" style="2" customWidth="1"/>
    <col min="10243" max="10243" width="5.7109375" style="2" customWidth="1"/>
    <col min="10244" max="10244" width="19.7109375" style="2" customWidth="1"/>
    <col min="10245" max="10245" width="4.7109375" style="2" customWidth="1"/>
    <col min="10246" max="10489" width="9.140625" style="2"/>
    <col min="10490" max="10490" width="32.85546875" style="2" customWidth="1"/>
    <col min="10491" max="10491" width="12.85546875" style="2" customWidth="1"/>
    <col min="10492" max="10492" width="9.28515625" style="2" bestFit="1" customWidth="1"/>
    <col min="10493" max="10493" width="12.85546875" style="2" customWidth="1"/>
    <col min="10494" max="10494" width="17.28515625" style="2" customWidth="1"/>
    <col min="10495" max="10495" width="2.140625" style="2" customWidth="1"/>
    <col min="10496" max="10496" width="9.140625" style="2"/>
    <col min="10497" max="10497" width="42.7109375" style="2" customWidth="1"/>
    <col min="10498" max="10498" width="19.7109375" style="2" customWidth="1"/>
    <col min="10499" max="10499" width="5.7109375" style="2" customWidth="1"/>
    <col min="10500" max="10500" width="19.7109375" style="2" customWidth="1"/>
    <col min="10501" max="10501" width="4.7109375" style="2" customWidth="1"/>
    <col min="10502" max="10745" width="9.140625" style="2"/>
    <col min="10746" max="10746" width="32.85546875" style="2" customWidth="1"/>
    <col min="10747" max="10747" width="12.85546875" style="2" customWidth="1"/>
    <col min="10748" max="10748" width="9.28515625" style="2" bestFit="1" customWidth="1"/>
    <col min="10749" max="10749" width="12.85546875" style="2" customWidth="1"/>
    <col min="10750" max="10750" width="17.28515625" style="2" customWidth="1"/>
    <col min="10751" max="10751" width="2.140625" style="2" customWidth="1"/>
    <col min="10752" max="10752" width="9.140625" style="2"/>
    <col min="10753" max="10753" width="42.7109375" style="2" customWidth="1"/>
    <col min="10754" max="10754" width="19.7109375" style="2" customWidth="1"/>
    <col min="10755" max="10755" width="5.7109375" style="2" customWidth="1"/>
    <col min="10756" max="10756" width="19.7109375" style="2" customWidth="1"/>
    <col min="10757" max="10757" width="4.7109375" style="2" customWidth="1"/>
    <col min="10758" max="11001" width="9.140625" style="2"/>
    <col min="11002" max="11002" width="32.85546875" style="2" customWidth="1"/>
    <col min="11003" max="11003" width="12.85546875" style="2" customWidth="1"/>
    <col min="11004" max="11004" width="9.28515625" style="2" bestFit="1" customWidth="1"/>
    <col min="11005" max="11005" width="12.85546875" style="2" customWidth="1"/>
    <col min="11006" max="11006" width="17.28515625" style="2" customWidth="1"/>
    <col min="11007" max="11007" width="2.140625" style="2" customWidth="1"/>
    <col min="11008" max="11008" width="9.140625" style="2"/>
    <col min="11009" max="11009" width="42.7109375" style="2" customWidth="1"/>
    <col min="11010" max="11010" width="19.7109375" style="2" customWidth="1"/>
    <col min="11011" max="11011" width="5.7109375" style="2" customWidth="1"/>
    <col min="11012" max="11012" width="19.7109375" style="2" customWidth="1"/>
    <col min="11013" max="11013" width="4.7109375" style="2" customWidth="1"/>
    <col min="11014" max="11257" width="9.140625" style="2"/>
    <col min="11258" max="11258" width="32.85546875" style="2" customWidth="1"/>
    <col min="11259" max="11259" width="12.85546875" style="2" customWidth="1"/>
    <col min="11260" max="11260" width="9.28515625" style="2" bestFit="1" customWidth="1"/>
    <col min="11261" max="11261" width="12.85546875" style="2" customWidth="1"/>
    <col min="11262" max="11262" width="17.28515625" style="2" customWidth="1"/>
    <col min="11263" max="11263" width="2.140625" style="2" customWidth="1"/>
    <col min="11264" max="11264" width="9.140625" style="2"/>
    <col min="11265" max="11265" width="42.7109375" style="2" customWidth="1"/>
    <col min="11266" max="11266" width="19.7109375" style="2" customWidth="1"/>
    <col min="11267" max="11267" width="5.7109375" style="2" customWidth="1"/>
    <col min="11268" max="11268" width="19.7109375" style="2" customWidth="1"/>
    <col min="11269" max="11269" width="4.7109375" style="2" customWidth="1"/>
    <col min="11270" max="11513" width="9.140625" style="2"/>
    <col min="11514" max="11514" width="32.85546875" style="2" customWidth="1"/>
    <col min="11515" max="11515" width="12.85546875" style="2" customWidth="1"/>
    <col min="11516" max="11516" width="9.28515625" style="2" bestFit="1" customWidth="1"/>
    <col min="11517" max="11517" width="12.85546875" style="2" customWidth="1"/>
    <col min="11518" max="11518" width="17.28515625" style="2" customWidth="1"/>
    <col min="11519" max="11519" width="2.140625" style="2" customWidth="1"/>
    <col min="11520" max="11520" width="9.140625" style="2"/>
    <col min="11521" max="11521" width="42.7109375" style="2" customWidth="1"/>
    <col min="11522" max="11522" width="19.7109375" style="2" customWidth="1"/>
    <col min="11523" max="11523" width="5.7109375" style="2" customWidth="1"/>
    <col min="11524" max="11524" width="19.7109375" style="2" customWidth="1"/>
    <col min="11525" max="11525" width="4.7109375" style="2" customWidth="1"/>
    <col min="11526" max="11769" width="9.140625" style="2"/>
    <col min="11770" max="11770" width="32.85546875" style="2" customWidth="1"/>
    <col min="11771" max="11771" width="12.85546875" style="2" customWidth="1"/>
    <col min="11772" max="11772" width="9.28515625" style="2" bestFit="1" customWidth="1"/>
    <col min="11773" max="11773" width="12.85546875" style="2" customWidth="1"/>
    <col min="11774" max="11774" width="17.28515625" style="2" customWidth="1"/>
    <col min="11775" max="11775" width="2.140625" style="2" customWidth="1"/>
    <col min="11776" max="11776" width="9.140625" style="2"/>
    <col min="11777" max="11777" width="42.7109375" style="2" customWidth="1"/>
    <col min="11778" max="11778" width="19.7109375" style="2" customWidth="1"/>
    <col min="11779" max="11779" width="5.7109375" style="2" customWidth="1"/>
    <col min="11780" max="11780" width="19.7109375" style="2" customWidth="1"/>
    <col min="11781" max="11781" width="4.7109375" style="2" customWidth="1"/>
    <col min="11782" max="12025" width="9.140625" style="2"/>
    <col min="12026" max="12026" width="32.85546875" style="2" customWidth="1"/>
    <col min="12027" max="12027" width="12.85546875" style="2" customWidth="1"/>
    <col min="12028" max="12028" width="9.28515625" style="2" bestFit="1" customWidth="1"/>
    <col min="12029" max="12029" width="12.85546875" style="2" customWidth="1"/>
    <col min="12030" max="12030" width="17.28515625" style="2" customWidth="1"/>
    <col min="12031" max="12031" width="2.140625" style="2" customWidth="1"/>
    <col min="12032" max="12032" width="9.140625" style="2"/>
    <col min="12033" max="12033" width="42.7109375" style="2" customWidth="1"/>
    <col min="12034" max="12034" width="19.7109375" style="2" customWidth="1"/>
    <col min="12035" max="12035" width="5.7109375" style="2" customWidth="1"/>
    <col min="12036" max="12036" width="19.7109375" style="2" customWidth="1"/>
    <col min="12037" max="12037" width="4.7109375" style="2" customWidth="1"/>
    <col min="12038" max="12281" width="9.140625" style="2"/>
    <col min="12282" max="12282" width="32.85546875" style="2" customWidth="1"/>
    <col min="12283" max="12283" width="12.85546875" style="2" customWidth="1"/>
    <col min="12284" max="12284" width="9.28515625" style="2" bestFit="1" customWidth="1"/>
    <col min="12285" max="12285" width="12.85546875" style="2" customWidth="1"/>
    <col min="12286" max="12286" width="17.28515625" style="2" customWidth="1"/>
    <col min="12287" max="12287" width="2.140625" style="2" customWidth="1"/>
    <col min="12288" max="12288" width="9.140625" style="2"/>
    <col min="12289" max="12289" width="42.7109375" style="2" customWidth="1"/>
    <col min="12290" max="12290" width="19.7109375" style="2" customWidth="1"/>
    <col min="12291" max="12291" width="5.7109375" style="2" customWidth="1"/>
    <col min="12292" max="12292" width="19.7109375" style="2" customWidth="1"/>
    <col min="12293" max="12293" width="4.7109375" style="2" customWidth="1"/>
    <col min="12294" max="12537" width="9.140625" style="2"/>
    <col min="12538" max="12538" width="32.85546875" style="2" customWidth="1"/>
    <col min="12539" max="12539" width="12.85546875" style="2" customWidth="1"/>
    <col min="12540" max="12540" width="9.28515625" style="2" bestFit="1" customWidth="1"/>
    <col min="12541" max="12541" width="12.85546875" style="2" customWidth="1"/>
    <col min="12542" max="12542" width="17.28515625" style="2" customWidth="1"/>
    <col min="12543" max="12543" width="2.140625" style="2" customWidth="1"/>
    <col min="12544" max="12544" width="9.140625" style="2"/>
    <col min="12545" max="12545" width="42.7109375" style="2" customWidth="1"/>
    <col min="12546" max="12546" width="19.7109375" style="2" customWidth="1"/>
    <col min="12547" max="12547" width="5.7109375" style="2" customWidth="1"/>
    <col min="12548" max="12548" width="19.7109375" style="2" customWidth="1"/>
    <col min="12549" max="12549" width="4.7109375" style="2" customWidth="1"/>
    <col min="12550" max="12793" width="9.140625" style="2"/>
    <col min="12794" max="12794" width="32.85546875" style="2" customWidth="1"/>
    <col min="12795" max="12795" width="12.85546875" style="2" customWidth="1"/>
    <col min="12796" max="12796" width="9.28515625" style="2" bestFit="1" customWidth="1"/>
    <col min="12797" max="12797" width="12.85546875" style="2" customWidth="1"/>
    <col min="12798" max="12798" width="17.28515625" style="2" customWidth="1"/>
    <col min="12799" max="12799" width="2.140625" style="2" customWidth="1"/>
    <col min="12800" max="12800" width="9.140625" style="2"/>
    <col min="12801" max="12801" width="42.7109375" style="2" customWidth="1"/>
    <col min="12802" max="12802" width="19.7109375" style="2" customWidth="1"/>
    <col min="12803" max="12803" width="5.7109375" style="2" customWidth="1"/>
    <col min="12804" max="12804" width="19.7109375" style="2" customWidth="1"/>
    <col min="12805" max="12805" width="4.7109375" style="2" customWidth="1"/>
    <col min="12806" max="13049" width="9.140625" style="2"/>
    <col min="13050" max="13050" width="32.85546875" style="2" customWidth="1"/>
    <col min="13051" max="13051" width="12.85546875" style="2" customWidth="1"/>
    <col min="13052" max="13052" width="9.28515625" style="2" bestFit="1" customWidth="1"/>
    <col min="13053" max="13053" width="12.85546875" style="2" customWidth="1"/>
    <col min="13054" max="13054" width="17.28515625" style="2" customWidth="1"/>
    <col min="13055" max="13055" width="2.140625" style="2" customWidth="1"/>
    <col min="13056" max="13056" width="9.140625" style="2"/>
    <col min="13057" max="13057" width="42.7109375" style="2" customWidth="1"/>
    <col min="13058" max="13058" width="19.7109375" style="2" customWidth="1"/>
    <col min="13059" max="13059" width="5.7109375" style="2" customWidth="1"/>
    <col min="13060" max="13060" width="19.7109375" style="2" customWidth="1"/>
    <col min="13061" max="13061" width="4.7109375" style="2" customWidth="1"/>
    <col min="13062" max="13305" width="9.140625" style="2"/>
    <col min="13306" max="13306" width="32.85546875" style="2" customWidth="1"/>
    <col min="13307" max="13307" width="12.85546875" style="2" customWidth="1"/>
    <col min="13308" max="13308" width="9.28515625" style="2" bestFit="1" customWidth="1"/>
    <col min="13309" max="13309" width="12.85546875" style="2" customWidth="1"/>
    <col min="13310" max="13310" width="17.28515625" style="2" customWidth="1"/>
    <col min="13311" max="13311" width="2.140625" style="2" customWidth="1"/>
    <col min="13312" max="13312" width="9.140625" style="2"/>
    <col min="13313" max="13313" width="42.7109375" style="2" customWidth="1"/>
    <col min="13314" max="13314" width="19.7109375" style="2" customWidth="1"/>
    <col min="13315" max="13315" width="5.7109375" style="2" customWidth="1"/>
    <col min="13316" max="13316" width="19.7109375" style="2" customWidth="1"/>
    <col min="13317" max="13317" width="4.7109375" style="2" customWidth="1"/>
    <col min="13318" max="13561" width="9.140625" style="2"/>
    <col min="13562" max="13562" width="32.85546875" style="2" customWidth="1"/>
    <col min="13563" max="13563" width="12.85546875" style="2" customWidth="1"/>
    <col min="13564" max="13564" width="9.28515625" style="2" bestFit="1" customWidth="1"/>
    <col min="13565" max="13565" width="12.85546875" style="2" customWidth="1"/>
    <col min="13566" max="13566" width="17.28515625" style="2" customWidth="1"/>
    <col min="13567" max="13567" width="2.140625" style="2" customWidth="1"/>
    <col min="13568" max="13568" width="9.140625" style="2"/>
    <col min="13569" max="13569" width="42.7109375" style="2" customWidth="1"/>
    <col min="13570" max="13570" width="19.7109375" style="2" customWidth="1"/>
    <col min="13571" max="13571" width="5.7109375" style="2" customWidth="1"/>
    <col min="13572" max="13572" width="19.7109375" style="2" customWidth="1"/>
    <col min="13573" max="13573" width="4.7109375" style="2" customWidth="1"/>
    <col min="13574" max="13817" width="9.140625" style="2"/>
    <col min="13818" max="13818" width="32.85546875" style="2" customWidth="1"/>
    <col min="13819" max="13819" width="12.85546875" style="2" customWidth="1"/>
    <col min="13820" max="13820" width="9.28515625" style="2" bestFit="1" customWidth="1"/>
    <col min="13821" max="13821" width="12.85546875" style="2" customWidth="1"/>
    <col min="13822" max="13822" width="17.28515625" style="2" customWidth="1"/>
    <col min="13823" max="13823" width="2.140625" style="2" customWidth="1"/>
    <col min="13824" max="13824" width="9.140625" style="2"/>
    <col min="13825" max="13825" width="42.7109375" style="2" customWidth="1"/>
    <col min="13826" max="13826" width="19.7109375" style="2" customWidth="1"/>
    <col min="13827" max="13827" width="5.7109375" style="2" customWidth="1"/>
    <col min="13828" max="13828" width="19.7109375" style="2" customWidth="1"/>
    <col min="13829" max="13829" width="4.7109375" style="2" customWidth="1"/>
    <col min="13830" max="14073" width="9.140625" style="2"/>
    <col min="14074" max="14074" width="32.85546875" style="2" customWidth="1"/>
    <col min="14075" max="14075" width="12.85546875" style="2" customWidth="1"/>
    <col min="14076" max="14076" width="9.28515625" style="2" bestFit="1" customWidth="1"/>
    <col min="14077" max="14077" width="12.85546875" style="2" customWidth="1"/>
    <col min="14078" max="14078" width="17.28515625" style="2" customWidth="1"/>
    <col min="14079" max="14079" width="2.140625" style="2" customWidth="1"/>
    <col min="14080" max="14080" width="9.140625" style="2"/>
    <col min="14081" max="14081" width="42.7109375" style="2" customWidth="1"/>
    <col min="14082" max="14082" width="19.7109375" style="2" customWidth="1"/>
    <col min="14083" max="14083" width="5.7109375" style="2" customWidth="1"/>
    <col min="14084" max="14084" width="19.7109375" style="2" customWidth="1"/>
    <col min="14085" max="14085" width="4.7109375" style="2" customWidth="1"/>
    <col min="14086" max="14329" width="9.140625" style="2"/>
    <col min="14330" max="14330" width="32.85546875" style="2" customWidth="1"/>
    <col min="14331" max="14331" width="12.85546875" style="2" customWidth="1"/>
    <col min="14332" max="14332" width="9.28515625" style="2" bestFit="1" customWidth="1"/>
    <col min="14333" max="14333" width="12.85546875" style="2" customWidth="1"/>
    <col min="14334" max="14334" width="17.28515625" style="2" customWidth="1"/>
    <col min="14335" max="14335" width="2.140625" style="2" customWidth="1"/>
    <col min="14336" max="14336" width="9.140625" style="2"/>
    <col min="14337" max="14337" width="42.7109375" style="2" customWidth="1"/>
    <col min="14338" max="14338" width="19.7109375" style="2" customWidth="1"/>
    <col min="14339" max="14339" width="5.7109375" style="2" customWidth="1"/>
    <col min="14340" max="14340" width="19.7109375" style="2" customWidth="1"/>
    <col min="14341" max="14341" width="4.7109375" style="2" customWidth="1"/>
    <col min="14342" max="14585" width="9.140625" style="2"/>
    <col min="14586" max="14586" width="32.85546875" style="2" customWidth="1"/>
    <col min="14587" max="14587" width="12.85546875" style="2" customWidth="1"/>
    <col min="14588" max="14588" width="9.28515625" style="2" bestFit="1" customWidth="1"/>
    <col min="14589" max="14589" width="12.85546875" style="2" customWidth="1"/>
    <col min="14590" max="14590" width="17.28515625" style="2" customWidth="1"/>
    <col min="14591" max="14591" width="2.140625" style="2" customWidth="1"/>
    <col min="14592" max="14592" width="9.140625" style="2"/>
    <col min="14593" max="14593" width="42.7109375" style="2" customWidth="1"/>
    <col min="14594" max="14594" width="19.7109375" style="2" customWidth="1"/>
    <col min="14595" max="14595" width="5.7109375" style="2" customWidth="1"/>
    <col min="14596" max="14596" width="19.7109375" style="2" customWidth="1"/>
    <col min="14597" max="14597" width="4.7109375" style="2" customWidth="1"/>
    <col min="14598" max="14841" width="9.140625" style="2"/>
    <col min="14842" max="14842" width="32.85546875" style="2" customWidth="1"/>
    <col min="14843" max="14843" width="12.85546875" style="2" customWidth="1"/>
    <col min="14844" max="14844" width="9.28515625" style="2" bestFit="1" customWidth="1"/>
    <col min="14845" max="14845" width="12.85546875" style="2" customWidth="1"/>
    <col min="14846" max="14846" width="17.28515625" style="2" customWidth="1"/>
    <col min="14847" max="14847" width="2.140625" style="2" customWidth="1"/>
    <col min="14848" max="14848" width="9.140625" style="2"/>
    <col min="14849" max="14849" width="42.7109375" style="2" customWidth="1"/>
    <col min="14850" max="14850" width="19.7109375" style="2" customWidth="1"/>
    <col min="14851" max="14851" width="5.7109375" style="2" customWidth="1"/>
    <col min="14852" max="14852" width="19.7109375" style="2" customWidth="1"/>
    <col min="14853" max="14853" width="4.7109375" style="2" customWidth="1"/>
    <col min="14854" max="15097" width="9.140625" style="2"/>
    <col min="15098" max="15098" width="32.85546875" style="2" customWidth="1"/>
    <col min="15099" max="15099" width="12.85546875" style="2" customWidth="1"/>
    <col min="15100" max="15100" width="9.28515625" style="2" bestFit="1" customWidth="1"/>
    <col min="15101" max="15101" width="12.85546875" style="2" customWidth="1"/>
    <col min="15102" max="15102" width="17.28515625" style="2" customWidth="1"/>
    <col min="15103" max="15103" width="2.140625" style="2" customWidth="1"/>
    <col min="15104" max="15104" width="9.140625" style="2"/>
    <col min="15105" max="15105" width="42.7109375" style="2" customWidth="1"/>
    <col min="15106" max="15106" width="19.7109375" style="2" customWidth="1"/>
    <col min="15107" max="15107" width="5.7109375" style="2" customWidth="1"/>
    <col min="15108" max="15108" width="19.7109375" style="2" customWidth="1"/>
    <col min="15109" max="15109" width="4.7109375" style="2" customWidth="1"/>
    <col min="15110" max="15353" width="9.140625" style="2"/>
    <col min="15354" max="15354" width="32.85546875" style="2" customWidth="1"/>
    <col min="15355" max="15355" width="12.85546875" style="2" customWidth="1"/>
    <col min="15356" max="15356" width="9.28515625" style="2" bestFit="1" customWidth="1"/>
    <col min="15357" max="15357" width="12.85546875" style="2" customWidth="1"/>
    <col min="15358" max="15358" width="17.28515625" style="2" customWidth="1"/>
    <col min="15359" max="15359" width="2.140625" style="2" customWidth="1"/>
    <col min="15360" max="15360" width="9.140625" style="2"/>
    <col min="15361" max="15361" width="42.7109375" style="2" customWidth="1"/>
    <col min="15362" max="15362" width="19.7109375" style="2" customWidth="1"/>
    <col min="15363" max="15363" width="5.7109375" style="2" customWidth="1"/>
    <col min="15364" max="15364" width="19.7109375" style="2" customWidth="1"/>
    <col min="15365" max="15365" width="4.7109375" style="2" customWidth="1"/>
    <col min="15366" max="15609" width="9.140625" style="2"/>
    <col min="15610" max="15610" width="32.85546875" style="2" customWidth="1"/>
    <col min="15611" max="15611" width="12.85546875" style="2" customWidth="1"/>
    <col min="15612" max="15612" width="9.28515625" style="2" bestFit="1" customWidth="1"/>
    <col min="15613" max="15613" width="12.85546875" style="2" customWidth="1"/>
    <col min="15614" max="15614" width="17.28515625" style="2" customWidth="1"/>
    <col min="15615" max="15615" width="2.140625" style="2" customWidth="1"/>
    <col min="15616" max="15616" width="9.140625" style="2"/>
    <col min="15617" max="15617" width="42.7109375" style="2" customWidth="1"/>
    <col min="15618" max="15618" width="19.7109375" style="2" customWidth="1"/>
    <col min="15619" max="15619" width="5.7109375" style="2" customWidth="1"/>
    <col min="15620" max="15620" width="19.7109375" style="2" customWidth="1"/>
    <col min="15621" max="15621" width="4.7109375" style="2" customWidth="1"/>
    <col min="15622" max="15865" width="9.140625" style="2"/>
    <col min="15866" max="15866" width="32.85546875" style="2" customWidth="1"/>
    <col min="15867" max="15867" width="12.85546875" style="2" customWidth="1"/>
    <col min="15868" max="15868" width="9.28515625" style="2" bestFit="1" customWidth="1"/>
    <col min="15869" max="15869" width="12.85546875" style="2" customWidth="1"/>
    <col min="15870" max="15870" width="17.28515625" style="2" customWidth="1"/>
    <col min="15871" max="15871" width="2.140625" style="2" customWidth="1"/>
    <col min="15872" max="15872" width="9.140625" style="2"/>
    <col min="15873" max="15873" width="42.7109375" style="2" customWidth="1"/>
    <col min="15874" max="15874" width="19.7109375" style="2" customWidth="1"/>
    <col min="15875" max="15875" width="5.7109375" style="2" customWidth="1"/>
    <col min="15876" max="15876" width="19.7109375" style="2" customWidth="1"/>
    <col min="15877" max="15877" width="4.7109375" style="2" customWidth="1"/>
    <col min="15878" max="16121" width="9.140625" style="2"/>
    <col min="16122" max="16122" width="32.85546875" style="2" customWidth="1"/>
    <col min="16123" max="16123" width="12.85546875" style="2" customWidth="1"/>
    <col min="16124" max="16124" width="9.28515625" style="2" bestFit="1" customWidth="1"/>
    <col min="16125" max="16125" width="12.85546875" style="2" customWidth="1"/>
    <col min="16126" max="16126" width="17.28515625" style="2" customWidth="1"/>
    <col min="16127" max="16127" width="2.140625" style="2" customWidth="1"/>
    <col min="16128" max="16128" width="9.140625" style="2"/>
    <col min="16129" max="16129" width="42.7109375" style="2" customWidth="1"/>
    <col min="16130" max="16130" width="19.7109375" style="2" customWidth="1"/>
    <col min="16131" max="16131" width="5.7109375" style="2" customWidth="1"/>
    <col min="16132" max="16132" width="19.7109375" style="2" customWidth="1"/>
    <col min="16133" max="16133" width="4.7109375" style="2" customWidth="1"/>
    <col min="16134" max="16377" width="9.140625" style="2"/>
    <col min="16378" max="16378" width="32.85546875" style="2" customWidth="1"/>
    <col min="16379" max="16379" width="12.85546875" style="2" customWidth="1"/>
    <col min="16380" max="16380" width="9.28515625" style="2" bestFit="1" customWidth="1"/>
    <col min="16381" max="16381" width="12.85546875" style="2" customWidth="1"/>
    <col min="16382" max="16382" width="17.28515625" style="2" customWidth="1"/>
    <col min="16383" max="16383" width="2.140625" style="2" customWidth="1"/>
    <col min="16384" max="16384" width="9.140625" style="2"/>
  </cols>
  <sheetData>
    <row r="1" spans="1:13" ht="5.25" customHeight="1" thickBot="1" x14ac:dyDescent="0.25">
      <c r="A1" s="138" t="s">
        <v>6</v>
      </c>
    </row>
    <row r="2" spans="1:13" thickBot="1" x14ac:dyDescent="0.3">
      <c r="A2" s="1097" t="s">
        <v>163</v>
      </c>
      <c r="B2" s="1098"/>
      <c r="C2" s="1098"/>
      <c r="D2" s="1099"/>
      <c r="E2" s="137"/>
      <c r="G2" s="1097" t="s">
        <v>163</v>
      </c>
      <c r="H2" s="1098"/>
      <c r="I2" s="1098"/>
      <c r="J2" s="1099"/>
      <c r="L2" s="124" t="s">
        <v>181</v>
      </c>
      <c r="M2" s="123"/>
    </row>
    <row r="3" spans="1:13" ht="15.75" x14ac:dyDescent="0.25">
      <c r="A3" s="65" t="s">
        <v>123</v>
      </c>
      <c r="B3" s="1104">
        <f>'Contact Info'!D3</f>
        <v>0</v>
      </c>
      <c r="C3" s="1105"/>
      <c r="D3" s="1106"/>
      <c r="G3" s="65" t="s">
        <v>123</v>
      </c>
      <c r="H3" s="1104">
        <f>B3</f>
        <v>0</v>
      </c>
      <c r="I3" s="1105"/>
      <c r="J3" s="1106"/>
      <c r="L3" s="122" t="s">
        <v>171</v>
      </c>
      <c r="M3" s="121" t="s">
        <v>170</v>
      </c>
    </row>
    <row r="4" spans="1:13" ht="15.75" x14ac:dyDescent="0.25">
      <c r="A4" s="65" t="s">
        <v>4</v>
      </c>
      <c r="B4" s="1107">
        <f>'Contact Info'!B3</f>
        <v>0</v>
      </c>
      <c r="C4" s="1108"/>
      <c r="D4" s="1109"/>
      <c r="G4" s="65" t="s">
        <v>4</v>
      </c>
      <c r="H4" s="1107">
        <f>B4</f>
        <v>0</v>
      </c>
      <c r="I4" s="1108"/>
      <c r="J4" s="1109"/>
      <c r="L4" s="130" t="s">
        <v>180</v>
      </c>
      <c r="M4" s="111">
        <v>5000</v>
      </c>
    </row>
    <row r="5" spans="1:13" thickBot="1" x14ac:dyDescent="0.3">
      <c r="A5" s="64" t="s">
        <v>122</v>
      </c>
      <c r="B5" s="1110"/>
      <c r="C5" s="1111"/>
      <c r="D5" s="1112"/>
      <c r="E5" s="136" t="s">
        <v>0</v>
      </c>
      <c r="G5" s="64" t="s">
        <v>122</v>
      </c>
      <c r="H5" s="1110"/>
      <c r="I5" s="1111"/>
      <c r="J5" s="1112"/>
      <c r="L5" s="130" t="s">
        <v>179</v>
      </c>
      <c r="M5" s="111">
        <v>6000</v>
      </c>
    </row>
    <row r="6" spans="1:13" ht="15.75" customHeight="1" thickBot="1" x14ac:dyDescent="0.25">
      <c r="A6" s="63"/>
      <c r="B6" s="62"/>
      <c r="C6" s="62"/>
      <c r="D6" s="61"/>
      <c r="G6" s="63"/>
      <c r="H6" s="62"/>
      <c r="I6" s="62"/>
      <c r="J6" s="61"/>
      <c r="L6" s="130" t="s">
        <v>178</v>
      </c>
      <c r="M6" s="111">
        <v>7000</v>
      </c>
    </row>
    <row r="7" spans="1:13" thickBot="1" x14ac:dyDescent="0.3">
      <c r="A7" s="60" t="s">
        <v>162</v>
      </c>
      <c r="B7" s="31"/>
      <c r="C7" s="1102"/>
      <c r="D7" s="1103"/>
      <c r="G7" s="60" t="s">
        <v>162</v>
      </c>
      <c r="H7" s="31"/>
      <c r="I7" s="1100"/>
      <c r="J7" s="1101"/>
      <c r="L7" s="130" t="s">
        <v>177</v>
      </c>
      <c r="M7" s="111">
        <v>8000</v>
      </c>
    </row>
    <row r="8" spans="1:13" ht="12" customHeight="1" thickBot="1" x14ac:dyDescent="0.3">
      <c r="A8" s="59"/>
      <c r="B8" s="58"/>
      <c r="C8" s="58"/>
      <c r="D8" s="57"/>
      <c r="G8" s="59"/>
      <c r="H8" s="58"/>
      <c r="I8" s="58"/>
      <c r="J8" s="57"/>
      <c r="L8" s="130" t="s">
        <v>176</v>
      </c>
      <c r="M8" s="111">
        <v>9000</v>
      </c>
    </row>
    <row r="9" spans="1:13" thickBot="1" x14ac:dyDescent="0.3">
      <c r="A9" s="93" t="s">
        <v>161</v>
      </c>
      <c r="B9" s="134" t="s">
        <v>18</v>
      </c>
      <c r="C9" s="133"/>
      <c r="D9" s="132" t="s">
        <v>17</v>
      </c>
      <c r="E9" s="94" t="s">
        <v>0</v>
      </c>
      <c r="F9" s="135"/>
      <c r="G9" s="93" t="s">
        <v>161</v>
      </c>
      <c r="H9" s="134" t="s">
        <v>18</v>
      </c>
      <c r="I9" s="133"/>
      <c r="J9" s="132" t="s">
        <v>17</v>
      </c>
      <c r="L9" s="130" t="s">
        <v>175</v>
      </c>
      <c r="M9" s="111">
        <v>10000</v>
      </c>
    </row>
    <row r="10" spans="1:13" ht="15.75" x14ac:dyDescent="0.25">
      <c r="A10" s="82" t="s">
        <v>16</v>
      </c>
      <c r="B10" s="516">
        <v>0</v>
      </c>
      <c r="C10" s="131">
        <f>B10/60</f>
        <v>0</v>
      </c>
      <c r="D10" s="88"/>
      <c r="E10" s="80" t="s">
        <v>0</v>
      </c>
      <c r="F10" s="120" t="s">
        <v>0</v>
      </c>
      <c r="G10" s="82" t="s">
        <v>16</v>
      </c>
      <c r="H10" s="516"/>
      <c r="I10" s="131">
        <f>H10/60</f>
        <v>0</v>
      </c>
      <c r="J10" s="88"/>
      <c r="L10" s="130" t="s">
        <v>174</v>
      </c>
      <c r="M10" s="111">
        <v>12000</v>
      </c>
    </row>
    <row r="11" spans="1:13" thickBot="1" x14ac:dyDescent="0.3">
      <c r="A11" s="82" t="s">
        <v>15</v>
      </c>
      <c r="B11" s="517">
        <v>0</v>
      </c>
      <c r="C11" s="83"/>
      <c r="D11" s="81"/>
      <c r="E11" s="80" t="s">
        <v>0</v>
      </c>
      <c r="F11" s="120" t="s">
        <v>0</v>
      </c>
      <c r="G11" s="82" t="s">
        <v>15</v>
      </c>
      <c r="H11" s="517"/>
      <c r="I11" s="83"/>
      <c r="J11" s="81"/>
      <c r="L11" s="129" t="s">
        <v>173</v>
      </c>
      <c r="M11" s="128">
        <v>14000</v>
      </c>
    </row>
    <row r="12" spans="1:13" thickBot="1" x14ac:dyDescent="0.3">
      <c r="A12" s="82" t="s">
        <v>14</v>
      </c>
      <c r="B12" s="518">
        <v>0</v>
      </c>
      <c r="C12" s="83"/>
      <c r="D12" s="81"/>
      <c r="E12" s="80" t="s">
        <v>0</v>
      </c>
      <c r="F12" s="120" t="s">
        <v>0</v>
      </c>
      <c r="G12" s="82" t="s">
        <v>14</v>
      </c>
      <c r="H12" s="518"/>
      <c r="I12" s="83"/>
      <c r="J12" s="81"/>
      <c r="L12" s="127"/>
      <c r="M12" s="127"/>
    </row>
    <row r="13" spans="1:13" thickBot="1" x14ac:dyDescent="0.3">
      <c r="A13" s="82" t="s">
        <v>13</v>
      </c>
      <c r="B13" s="126">
        <v>8760</v>
      </c>
      <c r="C13" s="83"/>
      <c r="D13" s="125"/>
      <c r="E13" s="69"/>
      <c r="F13" s="69"/>
      <c r="G13" s="82" t="s">
        <v>13</v>
      </c>
      <c r="H13" s="126">
        <v>8760</v>
      </c>
      <c r="I13" s="83"/>
      <c r="J13" s="125"/>
      <c r="L13" s="124" t="s">
        <v>172</v>
      </c>
      <c r="M13" s="123"/>
    </row>
    <row r="14" spans="1:13" ht="15.75" x14ac:dyDescent="0.25">
      <c r="A14" s="82" t="s">
        <v>12</v>
      </c>
      <c r="B14" s="24" t="e">
        <f>B13/C10*B11</f>
        <v>#DIV/0!</v>
      </c>
      <c r="C14" s="83"/>
      <c r="D14" s="519"/>
      <c r="E14" s="80" t="s">
        <v>0</v>
      </c>
      <c r="F14" s="120" t="s">
        <v>0</v>
      </c>
      <c r="G14" s="82" t="s">
        <v>12</v>
      </c>
      <c r="H14" s="85" t="e">
        <f>H13/I10*H11</f>
        <v>#DIV/0!</v>
      </c>
      <c r="I14" s="83"/>
      <c r="J14" s="519"/>
      <c r="L14" s="122" t="s">
        <v>171</v>
      </c>
      <c r="M14" s="121" t="s">
        <v>170</v>
      </c>
    </row>
    <row r="15" spans="1:13" ht="15.75" x14ac:dyDescent="0.25">
      <c r="A15" s="82" t="s">
        <v>11</v>
      </c>
      <c r="B15" s="119"/>
      <c r="C15" s="78"/>
      <c r="D15" s="520">
        <v>0</v>
      </c>
      <c r="E15" s="80" t="s">
        <v>0</v>
      </c>
      <c r="F15" s="120" t="s">
        <v>0</v>
      </c>
      <c r="G15" s="82" t="s">
        <v>11</v>
      </c>
      <c r="H15" s="119"/>
      <c r="I15" s="78"/>
      <c r="J15" s="520"/>
      <c r="L15" s="112" t="s">
        <v>169</v>
      </c>
      <c r="M15" s="111">
        <v>18000</v>
      </c>
    </row>
    <row r="16" spans="1:13" ht="12" customHeight="1" thickBot="1" x14ac:dyDescent="0.3">
      <c r="A16" s="118"/>
      <c r="B16" s="117"/>
      <c r="C16" s="67"/>
      <c r="D16" s="116"/>
      <c r="E16" s="71"/>
      <c r="F16" s="106"/>
      <c r="G16" s="118"/>
      <c r="H16" s="117"/>
      <c r="I16" s="67"/>
      <c r="J16" s="116"/>
      <c r="L16" s="112" t="s">
        <v>168</v>
      </c>
      <c r="M16" s="111">
        <v>21000</v>
      </c>
    </row>
    <row r="17" spans="1:13" ht="12" customHeight="1" thickBot="1" x14ac:dyDescent="0.3">
      <c r="A17" s="76"/>
      <c r="B17" s="115"/>
      <c r="C17" s="114"/>
      <c r="D17" s="113"/>
      <c r="E17" s="72" t="s">
        <v>0</v>
      </c>
      <c r="F17" s="106"/>
      <c r="G17" s="76"/>
      <c r="H17" s="115"/>
      <c r="I17" s="114"/>
      <c r="J17" s="113"/>
      <c r="L17" s="112" t="s">
        <v>167</v>
      </c>
      <c r="M17" s="111">
        <v>23000</v>
      </c>
    </row>
    <row r="18" spans="1:13" thickBot="1" x14ac:dyDescent="0.3">
      <c r="A18" s="82" t="s">
        <v>10</v>
      </c>
      <c r="B18" s="110"/>
      <c r="C18" s="109"/>
      <c r="D18" s="41" t="e">
        <f>(B14-D14)*B12</f>
        <v>#DIV/0!</v>
      </c>
      <c r="E18" s="106" t="s">
        <v>0</v>
      </c>
      <c r="F18" s="106"/>
      <c r="G18" s="82" t="s">
        <v>10</v>
      </c>
      <c r="H18" s="110"/>
      <c r="I18" s="109"/>
      <c r="J18" s="41" t="e">
        <f>(H14-J14)*H12</f>
        <v>#DIV/0!</v>
      </c>
      <c r="L18" s="112" t="s">
        <v>166</v>
      </c>
      <c r="M18" s="111">
        <v>24000</v>
      </c>
    </row>
    <row r="19" spans="1:13" thickBot="1" x14ac:dyDescent="0.3">
      <c r="A19" s="82" t="s">
        <v>9</v>
      </c>
      <c r="B19" s="110"/>
      <c r="C19" s="109"/>
      <c r="D19" s="38" t="e">
        <f>D18*10</f>
        <v>#DIV/0!</v>
      </c>
      <c r="E19" s="106" t="s">
        <v>0</v>
      </c>
      <c r="F19" s="106"/>
      <c r="G19" s="82" t="s">
        <v>9</v>
      </c>
      <c r="H19" s="110"/>
      <c r="I19" s="109"/>
      <c r="J19" s="38" t="e">
        <f>J18*10</f>
        <v>#DIV/0!</v>
      </c>
      <c r="L19" s="108" t="s">
        <v>165</v>
      </c>
      <c r="M19" s="107"/>
    </row>
    <row r="20" spans="1:13" thickBot="1" x14ac:dyDescent="0.3">
      <c r="A20" s="82" t="s">
        <v>8</v>
      </c>
      <c r="B20" s="110"/>
      <c r="C20" s="109"/>
      <c r="D20" s="387" t="e">
        <f>D19/D15</f>
        <v>#DIV/0!</v>
      </c>
      <c r="E20" s="106" t="s">
        <v>0</v>
      </c>
      <c r="F20" s="105"/>
      <c r="G20" s="82" t="s">
        <v>8</v>
      </c>
      <c r="H20" s="110"/>
      <c r="I20" s="109"/>
      <c r="J20" s="387" t="e">
        <f>J19/J15</f>
        <v>#DIV/0!</v>
      </c>
      <c r="L20" s="104" t="s">
        <v>164</v>
      </c>
      <c r="M20" s="103"/>
    </row>
    <row r="21" spans="1:13" ht="12.75" x14ac:dyDescent="0.2">
      <c r="A21" s="101"/>
      <c r="B21" s="100" t="s">
        <v>7</v>
      </c>
      <c r="C21" s="99"/>
      <c r="D21" s="98"/>
      <c r="E21" s="69"/>
      <c r="F21" s="102"/>
      <c r="G21" s="101"/>
      <c r="H21" s="100" t="s">
        <v>7</v>
      </c>
      <c r="I21" s="99"/>
      <c r="J21" s="98"/>
    </row>
    <row r="22" spans="1:13" ht="13.5" thickBot="1" x14ac:dyDescent="0.25">
      <c r="A22" s="68"/>
      <c r="B22" s="67"/>
      <c r="C22" s="67"/>
      <c r="D22" s="97"/>
      <c r="E22" s="69"/>
      <c r="F22" s="69"/>
      <c r="G22" s="68"/>
      <c r="H22" s="67"/>
      <c r="I22" s="67"/>
      <c r="J22" s="97"/>
    </row>
    <row r="23" spans="1:13" ht="13.5" thickBot="1" x14ac:dyDescent="0.25">
      <c r="A23" s="96"/>
      <c r="B23" s="69"/>
      <c r="C23" s="69"/>
      <c r="D23" s="95"/>
      <c r="E23" s="69"/>
      <c r="F23" s="69"/>
      <c r="G23" s="96"/>
      <c r="H23" s="69"/>
      <c r="I23" s="69"/>
      <c r="J23" s="95"/>
    </row>
    <row r="24" spans="1:13" thickBot="1" x14ac:dyDescent="0.3">
      <c r="A24" s="93" t="s">
        <v>160</v>
      </c>
      <c r="B24" s="91" t="s">
        <v>18</v>
      </c>
      <c r="C24" s="92"/>
      <c r="D24" s="91" t="s">
        <v>17</v>
      </c>
      <c r="E24" s="94" t="s">
        <v>0</v>
      </c>
      <c r="F24" s="71"/>
      <c r="G24" s="93" t="s">
        <v>160</v>
      </c>
      <c r="H24" s="91" t="s">
        <v>18</v>
      </c>
      <c r="I24" s="92"/>
      <c r="J24" s="91" t="s">
        <v>17</v>
      </c>
    </row>
    <row r="25" spans="1:13" ht="15.75" x14ac:dyDescent="0.25">
      <c r="A25" s="82" t="s">
        <v>159</v>
      </c>
      <c r="B25" s="521"/>
      <c r="C25" s="86"/>
      <c r="D25" s="90"/>
      <c r="E25" s="80" t="s">
        <v>0</v>
      </c>
      <c r="F25" s="71" t="s">
        <v>0</v>
      </c>
      <c r="G25" s="82" t="s">
        <v>159</v>
      </c>
      <c r="H25" s="521"/>
      <c r="I25" s="86"/>
      <c r="J25" s="90"/>
    </row>
    <row r="26" spans="1:13" ht="15.75" x14ac:dyDescent="0.25">
      <c r="A26" s="82" t="s">
        <v>158</v>
      </c>
      <c r="B26" s="522" t="s">
        <v>0</v>
      </c>
      <c r="C26" s="89"/>
      <c r="D26" s="524" t="s">
        <v>0</v>
      </c>
      <c r="E26" s="80" t="s">
        <v>0</v>
      </c>
      <c r="F26" s="71" t="s">
        <v>0</v>
      </c>
      <c r="G26" s="82" t="s">
        <v>158</v>
      </c>
      <c r="H26" s="522"/>
      <c r="I26" s="89"/>
      <c r="J26" s="524"/>
    </row>
    <row r="27" spans="1:13" ht="15.75" x14ac:dyDescent="0.25">
      <c r="A27" s="82" t="s">
        <v>157</v>
      </c>
      <c r="B27" s="523" t="s">
        <v>0</v>
      </c>
      <c r="C27" s="86"/>
      <c r="D27" s="88"/>
      <c r="E27" s="80" t="s">
        <v>0</v>
      </c>
      <c r="F27" s="71" t="s">
        <v>0</v>
      </c>
      <c r="G27" s="82" t="s">
        <v>157</v>
      </c>
      <c r="H27" s="523"/>
      <c r="I27" s="86"/>
      <c r="J27" s="88"/>
    </row>
    <row r="28" spans="1:13" ht="15.75" x14ac:dyDescent="0.25">
      <c r="A28" s="82" t="s">
        <v>83</v>
      </c>
      <c r="B28" s="87" t="str">
        <f>IF(B27="Annual Professional Maintenance", "0.01", "0.03")</f>
        <v>0.03</v>
      </c>
      <c r="C28" s="86"/>
      <c r="D28" s="81"/>
      <c r="E28" s="80" t="s">
        <v>0</v>
      </c>
      <c r="F28" s="71" t="s">
        <v>0</v>
      </c>
      <c r="G28" s="82" t="s">
        <v>83</v>
      </c>
      <c r="H28" s="26" t="str">
        <f>IF(H27="Annual Professional Maintenance", "0.01", "0.03")</f>
        <v>0.03</v>
      </c>
      <c r="I28" s="86"/>
      <c r="J28" s="81"/>
    </row>
    <row r="29" spans="1:13" ht="15.75" x14ac:dyDescent="0.25">
      <c r="A29" s="82" t="s">
        <v>156</v>
      </c>
      <c r="B29" s="85" t="e">
        <f>B26*(1-B28)^(B5-B25)</f>
        <v>#VALUE!</v>
      </c>
      <c r="C29" s="78"/>
      <c r="D29" s="81"/>
      <c r="E29" s="80" t="s">
        <v>0</v>
      </c>
      <c r="F29" s="71" t="s">
        <v>0</v>
      </c>
      <c r="G29" s="82" t="s">
        <v>156</v>
      </c>
      <c r="H29" s="24">
        <f>H26*(1-H28)^(H5-H25)</f>
        <v>0</v>
      </c>
      <c r="I29" s="78"/>
      <c r="J29" s="81"/>
    </row>
    <row r="30" spans="1:13" ht="12" customHeight="1" x14ac:dyDescent="0.25">
      <c r="A30" s="82"/>
      <c r="B30" s="84"/>
      <c r="C30" s="78"/>
      <c r="D30" s="81"/>
      <c r="E30" s="71" t="s">
        <v>0</v>
      </c>
      <c r="F30" s="71"/>
      <c r="G30" s="82"/>
      <c r="H30" s="84"/>
      <c r="I30" s="78"/>
      <c r="J30" s="81"/>
    </row>
    <row r="31" spans="1:13" ht="15.75" x14ac:dyDescent="0.25">
      <c r="A31" s="82" t="s">
        <v>155</v>
      </c>
      <c r="B31" s="525" t="s">
        <v>0</v>
      </c>
      <c r="C31" s="83"/>
      <c r="D31" s="81"/>
      <c r="E31" s="80" t="s">
        <v>0</v>
      </c>
      <c r="F31" s="71" t="s">
        <v>0</v>
      </c>
      <c r="G31" s="82" t="s">
        <v>155</v>
      </c>
      <c r="H31" s="525"/>
      <c r="I31" s="83"/>
      <c r="J31" s="81"/>
    </row>
    <row r="32" spans="1:13" ht="15.75" x14ac:dyDescent="0.25">
      <c r="A32" s="82" t="s">
        <v>154</v>
      </c>
      <c r="B32" s="526" t="s">
        <v>0</v>
      </c>
      <c r="C32" s="83"/>
      <c r="D32" s="81"/>
      <c r="E32" s="80" t="s">
        <v>0</v>
      </c>
      <c r="F32" s="71" t="s">
        <v>0</v>
      </c>
      <c r="G32" s="82" t="s">
        <v>154</v>
      </c>
      <c r="H32" s="526"/>
      <c r="I32" s="83"/>
      <c r="J32" s="81"/>
    </row>
    <row r="33" spans="1:10" ht="15.75" x14ac:dyDescent="0.25">
      <c r="A33" s="82"/>
      <c r="B33" s="22" t="e">
        <f>B32*B34</f>
        <v>#VALUE!</v>
      </c>
      <c r="C33" s="83"/>
      <c r="D33" s="81"/>
      <c r="E33" s="80" t="s">
        <v>0</v>
      </c>
      <c r="F33" s="71" t="s">
        <v>0</v>
      </c>
      <c r="G33" s="82"/>
      <c r="H33" s="22">
        <f>H32*H34</f>
        <v>0</v>
      </c>
      <c r="I33" s="83"/>
      <c r="J33" s="81"/>
    </row>
    <row r="34" spans="1:10" ht="15.75" x14ac:dyDescent="0.25">
      <c r="A34" s="82" t="s">
        <v>153</v>
      </c>
      <c r="B34" s="527"/>
      <c r="C34" s="78"/>
      <c r="D34" s="81"/>
      <c r="E34" s="80" t="s">
        <v>0</v>
      </c>
      <c r="F34" s="71" t="s">
        <v>0</v>
      </c>
      <c r="G34" s="82" t="s">
        <v>153</v>
      </c>
      <c r="H34" s="527"/>
      <c r="I34" s="78"/>
      <c r="J34" s="81"/>
    </row>
    <row r="35" spans="1:10" ht="12" customHeight="1" thickBot="1" x14ac:dyDescent="0.3">
      <c r="A35" s="79"/>
      <c r="B35" s="78"/>
      <c r="C35" s="78"/>
      <c r="D35" s="77"/>
      <c r="E35" s="80" t="s">
        <v>0</v>
      </c>
      <c r="F35" s="71" t="s">
        <v>0</v>
      </c>
      <c r="G35" s="79"/>
      <c r="H35" s="78"/>
      <c r="I35" s="78"/>
      <c r="J35" s="77"/>
    </row>
    <row r="36" spans="1:10" thickBot="1" x14ac:dyDescent="0.3">
      <c r="A36" s="76"/>
      <c r="B36" s="75"/>
      <c r="C36" s="74"/>
      <c r="D36" s="73"/>
      <c r="E36" s="72" t="s">
        <v>0</v>
      </c>
      <c r="F36" s="71"/>
      <c r="G36" s="18"/>
      <c r="H36" s="17"/>
      <c r="I36" s="16"/>
      <c r="J36" s="15"/>
    </row>
    <row r="37" spans="1:10" thickBot="1" x14ac:dyDescent="0.3">
      <c r="A37" s="9" t="s">
        <v>152</v>
      </c>
      <c r="B37" s="11"/>
      <c r="C37" s="14"/>
      <c r="D37" s="13" t="e">
        <f>(D26-C39)*0.1</f>
        <v>#VALUE!</v>
      </c>
      <c r="E37" s="71" t="s">
        <v>0</v>
      </c>
      <c r="F37" s="71"/>
      <c r="G37" s="9" t="s">
        <v>152</v>
      </c>
      <c r="H37" s="11"/>
      <c r="I37" s="14"/>
      <c r="J37" s="13" t="e">
        <f>(J26-I39)*0.1</f>
        <v>#DIV/0!</v>
      </c>
    </row>
    <row r="38" spans="1:10" thickBot="1" x14ac:dyDescent="0.3">
      <c r="A38" s="9"/>
      <c r="B38" s="70" t="s">
        <v>151</v>
      </c>
      <c r="C38" s="7"/>
      <c r="D38" s="12"/>
      <c r="E38" s="71"/>
      <c r="F38" s="71"/>
      <c r="G38" s="9"/>
      <c r="H38" s="70" t="s">
        <v>151</v>
      </c>
      <c r="I38" s="7"/>
      <c r="J38" s="12"/>
    </row>
    <row r="39" spans="1:10" ht="20.25" customHeight="1" thickBot="1" x14ac:dyDescent="0.3">
      <c r="A39" s="9" t="s">
        <v>150</v>
      </c>
      <c r="B39" s="11"/>
      <c r="C39" s="11" t="e">
        <f>B31/B33</f>
        <v>#VALUE!</v>
      </c>
      <c r="D39" s="10" t="e">
        <f>(D26-B29)*0.1</f>
        <v>#VALUE!</v>
      </c>
      <c r="E39" s="71" t="s">
        <v>0</v>
      </c>
      <c r="F39" s="71"/>
      <c r="G39" s="9" t="s">
        <v>150</v>
      </c>
      <c r="H39" s="11"/>
      <c r="I39" s="11" t="e">
        <f>H31/H33</f>
        <v>#DIV/0!</v>
      </c>
      <c r="J39" s="10">
        <f>(J26-H29)*0.1</f>
        <v>0</v>
      </c>
    </row>
    <row r="40" spans="1:10" ht="15.75" x14ac:dyDescent="0.25">
      <c r="A40" s="9"/>
      <c r="B40" s="70" t="s">
        <v>149</v>
      </c>
      <c r="C40" s="7"/>
      <c r="D40" s="6"/>
      <c r="E40" s="69"/>
      <c r="F40" s="69"/>
      <c r="G40" s="9"/>
      <c r="H40" s="70" t="s">
        <v>149</v>
      </c>
      <c r="I40" s="7"/>
      <c r="J40" s="6"/>
    </row>
    <row r="41" spans="1:10" ht="13.5" thickBot="1" x14ac:dyDescent="0.25">
      <c r="A41" s="5"/>
      <c r="B41" s="4"/>
      <c r="C41" s="4"/>
      <c r="D41" s="3"/>
      <c r="E41" s="69"/>
      <c r="F41" s="69"/>
      <c r="G41" s="68"/>
      <c r="H41" s="67"/>
      <c r="I41" s="67"/>
      <c r="J41" s="66"/>
    </row>
    <row r="42" spans="1:10" ht="12.75" x14ac:dyDescent="0.2"/>
    <row r="43" spans="1:10" thickBot="1" x14ac:dyDescent="0.3">
      <c r="G43" s="51"/>
    </row>
    <row r="44" spans="1:10" thickBot="1" x14ac:dyDescent="0.25">
      <c r="A44" s="1097" t="s">
        <v>163</v>
      </c>
      <c r="B44" s="1098"/>
      <c r="C44" s="1098"/>
      <c r="D44" s="1099"/>
      <c r="G44" s="1097" t="s">
        <v>163</v>
      </c>
      <c r="H44" s="1098"/>
      <c r="I44" s="1098"/>
      <c r="J44" s="1099"/>
    </row>
    <row r="45" spans="1:10" ht="15.75" x14ac:dyDescent="0.25">
      <c r="A45" s="65" t="s">
        <v>123</v>
      </c>
      <c r="B45" s="1104">
        <f>B3</f>
        <v>0</v>
      </c>
      <c r="C45" s="1105"/>
      <c r="D45" s="1106"/>
      <c r="G45" s="65" t="s">
        <v>123</v>
      </c>
      <c r="H45" s="1104">
        <f>B45</f>
        <v>0</v>
      </c>
      <c r="I45" s="1105"/>
      <c r="J45" s="1106"/>
    </row>
    <row r="46" spans="1:10" ht="15.75" x14ac:dyDescent="0.25">
      <c r="A46" s="65" t="s">
        <v>4</v>
      </c>
      <c r="B46" s="1107">
        <f>B4</f>
        <v>0</v>
      </c>
      <c r="C46" s="1108"/>
      <c r="D46" s="1109"/>
      <c r="G46" s="65" t="s">
        <v>4</v>
      </c>
      <c r="H46" s="1107">
        <f>B46</f>
        <v>0</v>
      </c>
      <c r="I46" s="1108"/>
      <c r="J46" s="1109"/>
    </row>
    <row r="47" spans="1:10" thickBot="1" x14ac:dyDescent="0.3">
      <c r="A47" s="64" t="s">
        <v>122</v>
      </c>
      <c r="B47" s="1110"/>
      <c r="C47" s="1111"/>
      <c r="D47" s="1112"/>
      <c r="G47" s="64" t="s">
        <v>122</v>
      </c>
      <c r="H47" s="1110"/>
      <c r="I47" s="1111"/>
      <c r="J47" s="1112"/>
    </row>
    <row r="48" spans="1:10" ht="13.5" thickBot="1" x14ac:dyDescent="0.25">
      <c r="A48" s="63"/>
      <c r="B48" s="62"/>
      <c r="C48" s="62"/>
      <c r="D48" s="61"/>
      <c r="G48" s="63"/>
      <c r="H48" s="62"/>
      <c r="I48" s="62"/>
      <c r="J48" s="61"/>
    </row>
    <row r="49" spans="1:10" thickBot="1" x14ac:dyDescent="0.3">
      <c r="A49" s="60" t="s">
        <v>162</v>
      </c>
      <c r="B49" s="31"/>
      <c r="C49" s="1100"/>
      <c r="D49" s="1101"/>
      <c r="G49" s="60" t="s">
        <v>162</v>
      </c>
      <c r="H49" s="31"/>
      <c r="I49" s="1100"/>
      <c r="J49" s="1101"/>
    </row>
    <row r="50" spans="1:10" thickBot="1" x14ac:dyDescent="0.3">
      <c r="A50" s="59"/>
      <c r="B50" s="58"/>
      <c r="C50" s="58"/>
      <c r="D50" s="57"/>
      <c r="G50" s="59"/>
      <c r="H50" s="58"/>
      <c r="I50" s="58"/>
      <c r="J50" s="57"/>
    </row>
    <row r="51" spans="1:10" thickBot="1" x14ac:dyDescent="0.3">
      <c r="A51" s="32" t="s">
        <v>161</v>
      </c>
      <c r="B51" s="55" t="s">
        <v>18</v>
      </c>
      <c r="C51" s="54"/>
      <c r="D51" s="53" t="s">
        <v>17</v>
      </c>
      <c r="E51" s="56"/>
      <c r="F51" s="56"/>
      <c r="G51" s="32" t="s">
        <v>161</v>
      </c>
      <c r="H51" s="55" t="s">
        <v>18</v>
      </c>
      <c r="I51" s="54"/>
      <c r="J51" s="53" t="s">
        <v>17</v>
      </c>
    </row>
    <row r="52" spans="1:10" ht="15.75" x14ac:dyDescent="0.25">
      <c r="A52" s="9" t="s">
        <v>16</v>
      </c>
      <c r="B52" s="516"/>
      <c r="C52" s="52">
        <f>B52/60</f>
        <v>0</v>
      </c>
      <c r="D52" s="27"/>
      <c r="F52" s="51"/>
      <c r="G52" s="9" t="s">
        <v>16</v>
      </c>
      <c r="H52" s="516"/>
      <c r="I52" s="52">
        <f>H52/60</f>
        <v>0</v>
      </c>
      <c r="J52" s="27"/>
    </row>
    <row r="53" spans="1:10" ht="15.75" x14ac:dyDescent="0.25">
      <c r="A53" s="9" t="s">
        <v>15</v>
      </c>
      <c r="B53" s="517"/>
      <c r="C53" s="11"/>
      <c r="D53" s="21"/>
      <c r="F53" s="51"/>
      <c r="G53" s="9" t="s">
        <v>15</v>
      </c>
      <c r="H53" s="517"/>
      <c r="I53" s="11"/>
      <c r="J53" s="21"/>
    </row>
    <row r="54" spans="1:10" ht="15.75" x14ac:dyDescent="0.25">
      <c r="A54" s="9" t="s">
        <v>14</v>
      </c>
      <c r="B54" s="518"/>
      <c r="C54" s="11"/>
      <c r="D54" s="21"/>
      <c r="G54" s="9" t="s">
        <v>14</v>
      </c>
      <c r="H54" s="518"/>
      <c r="I54" s="11"/>
      <c r="J54" s="21"/>
    </row>
    <row r="55" spans="1:10" ht="15.75" x14ac:dyDescent="0.25">
      <c r="A55" s="9" t="s">
        <v>13</v>
      </c>
      <c r="B55" s="50">
        <v>8760</v>
      </c>
      <c r="C55" s="11"/>
      <c r="D55" s="49"/>
      <c r="G55" s="9" t="s">
        <v>13</v>
      </c>
      <c r="H55" s="50">
        <v>8760</v>
      </c>
      <c r="I55" s="11"/>
      <c r="J55" s="49"/>
    </row>
    <row r="56" spans="1:10" ht="15.75" x14ac:dyDescent="0.25">
      <c r="A56" s="9" t="s">
        <v>12</v>
      </c>
      <c r="B56" s="24" t="e">
        <f>B55/C52*B53</f>
        <v>#DIV/0!</v>
      </c>
      <c r="C56" s="11"/>
      <c r="D56" s="519"/>
      <c r="G56" s="9" t="s">
        <v>12</v>
      </c>
      <c r="H56" s="24" t="e">
        <f>H55/I52*H53</f>
        <v>#DIV/0!</v>
      </c>
      <c r="I56" s="11"/>
      <c r="J56" s="519"/>
    </row>
    <row r="57" spans="1:10" ht="15.75" x14ac:dyDescent="0.25">
      <c r="A57" s="9" t="s">
        <v>11</v>
      </c>
      <c r="B57" s="48"/>
      <c r="C57" s="14"/>
      <c r="D57" s="520"/>
      <c r="G57" s="9" t="s">
        <v>11</v>
      </c>
      <c r="H57" s="48"/>
      <c r="I57" s="14"/>
      <c r="J57" s="520"/>
    </row>
    <row r="58" spans="1:10" thickBot="1" x14ac:dyDescent="0.3">
      <c r="A58" s="47"/>
      <c r="B58" s="46"/>
      <c r="C58" s="4"/>
      <c r="D58" s="45"/>
      <c r="G58" s="47"/>
      <c r="H58" s="46"/>
      <c r="I58" s="4"/>
      <c r="J58" s="45"/>
    </row>
    <row r="59" spans="1:10" thickBot="1" x14ac:dyDescent="0.3">
      <c r="A59" s="18"/>
      <c r="B59" s="44"/>
      <c r="C59" s="43"/>
      <c r="D59" s="42"/>
      <c r="G59" s="18"/>
      <c r="H59" s="44"/>
      <c r="I59" s="43"/>
      <c r="J59" s="42"/>
    </row>
    <row r="60" spans="1:10" thickBot="1" x14ac:dyDescent="0.3">
      <c r="A60" s="9" t="s">
        <v>10</v>
      </c>
      <c r="B60" s="40"/>
      <c r="C60" s="39"/>
      <c r="D60" s="41" t="e">
        <f>(B56-D56)*B54</f>
        <v>#DIV/0!</v>
      </c>
      <c r="G60" s="9" t="s">
        <v>10</v>
      </c>
      <c r="H60" s="40"/>
      <c r="I60" s="39"/>
      <c r="J60" s="41" t="e">
        <f>(H56-J56)*H54</f>
        <v>#DIV/0!</v>
      </c>
    </row>
    <row r="61" spans="1:10" thickBot="1" x14ac:dyDescent="0.3">
      <c r="A61" s="9" t="s">
        <v>9</v>
      </c>
      <c r="B61" s="40"/>
      <c r="C61" s="39"/>
      <c r="D61" s="38" t="e">
        <f>D60*10</f>
        <v>#DIV/0!</v>
      </c>
      <c r="G61" s="9" t="s">
        <v>9</v>
      </c>
      <c r="H61" s="40"/>
      <c r="I61" s="39"/>
      <c r="J61" s="38" t="e">
        <f>J60*10</f>
        <v>#DIV/0!</v>
      </c>
    </row>
    <row r="62" spans="1:10" thickBot="1" x14ac:dyDescent="0.3">
      <c r="A62" s="9" t="s">
        <v>8</v>
      </c>
      <c r="B62" s="40"/>
      <c r="C62" s="39"/>
      <c r="D62" s="387" t="e">
        <f>D61/D57</f>
        <v>#DIV/0!</v>
      </c>
      <c r="G62" s="9" t="s">
        <v>8</v>
      </c>
      <c r="H62" s="40"/>
      <c r="I62" s="39"/>
      <c r="J62" s="387" t="e">
        <f>J61/J57</f>
        <v>#DIV/0!</v>
      </c>
    </row>
    <row r="63" spans="1:10" ht="16.5" customHeight="1" x14ac:dyDescent="0.2">
      <c r="A63" s="37"/>
      <c r="B63" s="8" t="s">
        <v>7</v>
      </c>
      <c r="C63" s="7"/>
      <c r="D63" s="36"/>
      <c r="G63" s="37"/>
      <c r="H63" s="8" t="s">
        <v>7</v>
      </c>
      <c r="I63" s="7"/>
      <c r="J63" s="36"/>
    </row>
    <row r="64" spans="1:10" ht="16.5" customHeight="1" thickBot="1" x14ac:dyDescent="0.25">
      <c r="A64" s="5"/>
      <c r="B64" s="4"/>
      <c r="C64" s="4"/>
      <c r="D64" s="35"/>
      <c r="G64" s="5"/>
      <c r="H64" s="4"/>
      <c r="I64" s="4"/>
      <c r="J64" s="35"/>
    </row>
    <row r="65" spans="1:10" ht="16.5" customHeight="1" thickBot="1" x14ac:dyDescent="0.25">
      <c r="A65" s="34"/>
      <c r="D65" s="33"/>
      <c r="G65" s="34"/>
      <c r="J65" s="33"/>
    </row>
    <row r="66" spans="1:10" ht="16.5" customHeight="1" thickBot="1" x14ac:dyDescent="0.3">
      <c r="A66" s="32" t="s">
        <v>160</v>
      </c>
      <c r="B66" s="30" t="s">
        <v>18</v>
      </c>
      <c r="C66" s="31"/>
      <c r="D66" s="30" t="s">
        <v>17</v>
      </c>
      <c r="G66" s="32" t="s">
        <v>160</v>
      </c>
      <c r="H66" s="30" t="s">
        <v>18</v>
      </c>
      <c r="I66" s="31"/>
      <c r="J66" s="30" t="s">
        <v>17</v>
      </c>
    </row>
    <row r="67" spans="1:10" ht="16.5" customHeight="1" x14ac:dyDescent="0.25">
      <c r="A67" s="9" t="s">
        <v>159</v>
      </c>
      <c r="B67" s="521"/>
      <c r="C67" s="25"/>
      <c r="D67" s="29"/>
      <c r="G67" s="9" t="s">
        <v>159</v>
      </c>
      <c r="H67" s="521"/>
      <c r="I67" s="25"/>
      <c r="J67" s="29"/>
    </row>
    <row r="68" spans="1:10" ht="16.5" customHeight="1" x14ac:dyDescent="0.25">
      <c r="A68" s="9" t="s">
        <v>158</v>
      </c>
      <c r="B68" s="522"/>
      <c r="C68" s="28"/>
      <c r="D68" s="524"/>
      <c r="G68" s="9" t="s">
        <v>158</v>
      </c>
      <c r="H68" s="522"/>
      <c r="I68" s="28"/>
      <c r="J68" s="524"/>
    </row>
    <row r="69" spans="1:10" ht="16.5" customHeight="1" x14ac:dyDescent="0.25">
      <c r="A69" s="9" t="s">
        <v>157</v>
      </c>
      <c r="B69" s="528"/>
      <c r="C69" s="25"/>
      <c r="D69" s="27"/>
      <c r="G69" s="9" t="s">
        <v>157</v>
      </c>
      <c r="H69" s="528"/>
      <c r="I69" s="25"/>
      <c r="J69" s="27"/>
    </row>
    <row r="70" spans="1:10" ht="16.5" customHeight="1" x14ac:dyDescent="0.25">
      <c r="A70" s="9" t="s">
        <v>83</v>
      </c>
      <c r="B70" s="26" t="str">
        <f>IF(B69="Annual Professional Maintenance", "0.01", "0.03")</f>
        <v>0.03</v>
      </c>
      <c r="C70" s="25"/>
      <c r="D70" s="21"/>
      <c r="G70" s="9" t="s">
        <v>83</v>
      </c>
      <c r="H70" s="26" t="str">
        <f>IF(H69="Annual Professional Maintenance", "0.01", "0.03")</f>
        <v>0.03</v>
      </c>
      <c r="I70" s="25"/>
      <c r="J70" s="21"/>
    </row>
    <row r="71" spans="1:10" ht="16.5" customHeight="1" x14ac:dyDescent="0.25">
      <c r="A71" s="9" t="s">
        <v>156</v>
      </c>
      <c r="B71" s="24">
        <f>B68*(1-B70)^(B47-B67)</f>
        <v>0</v>
      </c>
      <c r="C71" s="14"/>
      <c r="D71" s="21"/>
      <c r="G71" s="9" t="s">
        <v>156</v>
      </c>
      <c r="H71" s="24">
        <f>H68*(1-H70)^(H47-H67)</f>
        <v>0</v>
      </c>
      <c r="I71" s="14"/>
      <c r="J71" s="21"/>
    </row>
    <row r="72" spans="1:10" ht="16.5" customHeight="1" x14ac:dyDescent="0.25">
      <c r="A72" s="9"/>
      <c r="B72" s="23"/>
      <c r="C72" s="14"/>
      <c r="D72" s="21"/>
      <c r="G72" s="9"/>
      <c r="H72" s="23"/>
      <c r="I72" s="14"/>
      <c r="J72" s="21"/>
    </row>
    <row r="73" spans="1:10" ht="16.5" customHeight="1" x14ac:dyDescent="0.25">
      <c r="A73" s="9" t="s">
        <v>155</v>
      </c>
      <c r="B73" s="525"/>
      <c r="C73" s="11"/>
      <c r="D73" s="21"/>
      <c r="G73" s="9" t="s">
        <v>155</v>
      </c>
      <c r="H73" s="525"/>
      <c r="I73" s="11"/>
      <c r="J73" s="21"/>
    </row>
    <row r="74" spans="1:10" ht="16.5" customHeight="1" x14ac:dyDescent="0.25">
      <c r="A74" s="9" t="s">
        <v>154</v>
      </c>
      <c r="B74" s="526"/>
      <c r="C74" s="11"/>
      <c r="D74" s="21"/>
      <c r="G74" s="9" t="s">
        <v>154</v>
      </c>
      <c r="H74" s="526"/>
      <c r="I74" s="11"/>
      <c r="J74" s="21"/>
    </row>
    <row r="75" spans="1:10" ht="16.5" customHeight="1" x14ac:dyDescent="0.25">
      <c r="A75" s="9"/>
      <c r="B75" s="22">
        <f>B74*B76</f>
        <v>0</v>
      </c>
      <c r="C75" s="11"/>
      <c r="D75" s="21"/>
      <c r="G75" s="9"/>
      <c r="H75" s="22">
        <f>H74*H76</f>
        <v>0</v>
      </c>
      <c r="I75" s="11"/>
      <c r="J75" s="21"/>
    </row>
    <row r="76" spans="1:10" ht="16.5" customHeight="1" x14ac:dyDescent="0.25">
      <c r="A76" s="9" t="s">
        <v>153</v>
      </c>
      <c r="B76" s="527"/>
      <c r="C76" s="14"/>
      <c r="D76" s="21"/>
      <c r="G76" s="9" t="s">
        <v>153</v>
      </c>
      <c r="H76" s="527"/>
      <c r="I76" s="14"/>
      <c r="J76" s="21"/>
    </row>
    <row r="77" spans="1:10" ht="16.5" customHeight="1" thickBot="1" x14ac:dyDescent="0.25">
      <c r="A77" s="20"/>
      <c r="B77" s="14"/>
      <c r="C77" s="14"/>
      <c r="D77" s="19"/>
      <c r="G77" s="20"/>
      <c r="H77" s="14"/>
      <c r="I77" s="14"/>
      <c r="J77" s="19"/>
    </row>
    <row r="78" spans="1:10" ht="16.5" customHeight="1" thickBot="1" x14ac:dyDescent="0.3">
      <c r="A78" s="18"/>
      <c r="B78" s="17"/>
      <c r="C78" s="16"/>
      <c r="D78" s="15"/>
      <c r="G78" s="18"/>
      <c r="H78" s="17"/>
      <c r="I78" s="16"/>
      <c r="J78" s="15"/>
    </row>
    <row r="79" spans="1:10" ht="16.5" customHeight="1" thickBot="1" x14ac:dyDescent="0.3">
      <c r="A79" s="9" t="s">
        <v>152</v>
      </c>
      <c r="B79" s="11"/>
      <c r="C79" s="14"/>
      <c r="D79" s="13" t="e">
        <f>(D68-C81)*0.1</f>
        <v>#DIV/0!</v>
      </c>
      <c r="G79" s="9" t="s">
        <v>152</v>
      </c>
      <c r="H79" s="11"/>
      <c r="I79" s="14"/>
      <c r="J79" s="13" t="e">
        <f>(J68-I81)*0.1</f>
        <v>#DIV/0!</v>
      </c>
    </row>
    <row r="80" spans="1:10" ht="16.5" customHeight="1" thickBot="1" x14ac:dyDescent="0.3">
      <c r="A80" s="9"/>
      <c r="B80" s="8" t="s">
        <v>151</v>
      </c>
      <c r="C80" s="7"/>
      <c r="D80" s="12"/>
      <c r="G80" s="9"/>
      <c r="H80" s="8" t="s">
        <v>151</v>
      </c>
      <c r="I80" s="7"/>
      <c r="J80" s="12"/>
    </row>
    <row r="81" spans="1:10" ht="16.5" customHeight="1" thickBot="1" x14ac:dyDescent="0.3">
      <c r="A81" s="9" t="s">
        <v>150</v>
      </c>
      <c r="B81" s="11"/>
      <c r="C81" s="11" t="e">
        <f>B73/B75</f>
        <v>#DIV/0!</v>
      </c>
      <c r="D81" s="10">
        <f>(D68-B71)*0.1</f>
        <v>0</v>
      </c>
      <c r="G81" s="9" t="s">
        <v>150</v>
      </c>
      <c r="H81" s="11"/>
      <c r="I81" s="11" t="e">
        <f>H73/H75</f>
        <v>#DIV/0!</v>
      </c>
      <c r="J81" s="10">
        <f>(J68-H71)*0.1</f>
        <v>0</v>
      </c>
    </row>
    <row r="82" spans="1:10" ht="16.5" customHeight="1" x14ac:dyDescent="0.25">
      <c r="A82" s="9"/>
      <c r="B82" s="8" t="s">
        <v>149</v>
      </c>
      <c r="C82" s="7"/>
      <c r="D82" s="6"/>
      <c r="G82" s="9"/>
      <c r="H82" s="8" t="s">
        <v>149</v>
      </c>
      <c r="I82" s="7"/>
      <c r="J82" s="6"/>
    </row>
    <row r="83" spans="1:10" ht="16.5" customHeight="1" thickBot="1" x14ac:dyDescent="0.25">
      <c r="A83" s="5"/>
      <c r="B83" s="4"/>
      <c r="C83" s="4"/>
      <c r="D83" s="3"/>
      <c r="G83" s="5"/>
      <c r="H83" s="4"/>
      <c r="I83" s="4"/>
      <c r="J83" s="3"/>
    </row>
  </sheetData>
  <protectedRanges>
    <protectedRange password="CF31" sqref="A15:D18 G15:J18 G57:J60 A57:D60" name="Range1"/>
    <protectedRange password="CF31" sqref="C40:D40 A40 A36:D37 A39:D39 C38:D38 A38 I40:J40 G40 G36:J37 G39:J39 I38:J38 G38 I82:J82 G82 G78:J79 G81:J81 I80:J80 G80 C82:D82 A82 A78:D79 A81:D81 C80:D80 A80" name="Range1_1"/>
  </protectedRanges>
  <mergeCells count="20">
    <mergeCell ref="A2:D2"/>
    <mergeCell ref="G2:J2"/>
    <mergeCell ref="B3:D3"/>
    <mergeCell ref="H3:J3"/>
    <mergeCell ref="B4:D4"/>
    <mergeCell ref="H4:J4"/>
    <mergeCell ref="B5:D5"/>
    <mergeCell ref="H5:J5"/>
    <mergeCell ref="C7:D7"/>
    <mergeCell ref="I7:J7"/>
    <mergeCell ref="A44:D44"/>
    <mergeCell ref="G44:J44"/>
    <mergeCell ref="C49:D49"/>
    <mergeCell ref="I49:J49"/>
    <mergeCell ref="B45:D45"/>
    <mergeCell ref="H45:J45"/>
    <mergeCell ref="B46:D46"/>
    <mergeCell ref="H46:J46"/>
    <mergeCell ref="B47:D47"/>
    <mergeCell ref="H47:J47"/>
  </mergeCells>
  <dataValidations count="23">
    <dataValidation type="list" allowBlank="1" showInputMessage="1" showErrorMessage="1" promptTitle="Existing Volts" prompt="Enter the amount of volts based on the outlet.  110 volts are used by regular outlets.  220 volts are used by larger ACs." 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H34 H76 B76" xr:uid="{00000000-0002-0000-0900-000000000000}">
      <formula1>"110, 220"</formula1>
    </dataValidation>
    <dataValidation type="whole" allowBlank="1" showInputMessage="1" showErrorMessage="1" promptTitle="Current Calendar Year" prompt="Enter the current calendar year as of the date of the assessment."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H5 H47 B47" xr:uid="{00000000-0002-0000-0900-000001000000}">
      <formula1>0</formula1>
      <formula2>2099</formula2>
    </dataValidation>
    <dataValidation type="list" allowBlank="1" showInputMessage="1" showErrorMessage="1" sqref="C7:C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C65543:C65544 IY65543:IY65544 SU65543:SU65544 ACQ65543:ACQ65544 AMM65543:AMM65544 AWI65543:AWI65544 BGE65543:BGE65544 BQA65543:BQA65544 BZW65543:BZW65544 CJS65543:CJS65544 CTO65543:CTO65544 DDK65543:DDK65544 DNG65543:DNG65544 DXC65543:DXC65544 EGY65543:EGY65544 EQU65543:EQU65544 FAQ65543:FAQ65544 FKM65543:FKM65544 FUI65543:FUI65544 GEE65543:GEE65544 GOA65543:GOA65544 GXW65543:GXW65544 HHS65543:HHS65544 HRO65543:HRO65544 IBK65543:IBK65544 ILG65543:ILG65544 IVC65543:IVC65544 JEY65543:JEY65544 JOU65543:JOU65544 JYQ65543:JYQ65544 KIM65543:KIM65544 KSI65543:KSI65544 LCE65543:LCE65544 LMA65543:LMA65544 LVW65543:LVW65544 MFS65543:MFS65544 MPO65543:MPO65544 MZK65543:MZK65544 NJG65543:NJG65544 NTC65543:NTC65544 OCY65543:OCY65544 OMU65543:OMU65544 OWQ65543:OWQ65544 PGM65543:PGM65544 PQI65543:PQI65544 QAE65543:QAE65544 QKA65543:QKA65544 QTW65543:QTW65544 RDS65543:RDS65544 RNO65543:RNO65544 RXK65543:RXK65544 SHG65543:SHG65544 SRC65543:SRC65544 TAY65543:TAY65544 TKU65543:TKU65544 TUQ65543:TUQ65544 UEM65543:UEM65544 UOI65543:UOI65544 UYE65543:UYE65544 VIA65543:VIA65544 VRW65543:VRW65544 WBS65543:WBS65544 WLO65543:WLO65544 WVK65543:WVK65544 C131079:C131080 IY131079:IY131080 SU131079:SU131080 ACQ131079:ACQ131080 AMM131079:AMM131080 AWI131079:AWI131080 BGE131079:BGE131080 BQA131079:BQA131080 BZW131079:BZW131080 CJS131079:CJS131080 CTO131079:CTO131080 DDK131079:DDK131080 DNG131079:DNG131080 DXC131079:DXC131080 EGY131079:EGY131080 EQU131079:EQU131080 FAQ131079:FAQ131080 FKM131079:FKM131080 FUI131079:FUI131080 GEE131079:GEE131080 GOA131079:GOA131080 GXW131079:GXW131080 HHS131079:HHS131080 HRO131079:HRO131080 IBK131079:IBK131080 ILG131079:ILG131080 IVC131079:IVC131080 JEY131079:JEY131080 JOU131079:JOU131080 JYQ131079:JYQ131080 KIM131079:KIM131080 KSI131079:KSI131080 LCE131079:LCE131080 LMA131079:LMA131080 LVW131079:LVW131080 MFS131079:MFS131080 MPO131079:MPO131080 MZK131079:MZK131080 NJG131079:NJG131080 NTC131079:NTC131080 OCY131079:OCY131080 OMU131079:OMU131080 OWQ131079:OWQ131080 PGM131079:PGM131080 PQI131079:PQI131080 QAE131079:QAE131080 QKA131079:QKA131080 QTW131079:QTW131080 RDS131079:RDS131080 RNO131079:RNO131080 RXK131079:RXK131080 SHG131079:SHG131080 SRC131079:SRC131080 TAY131079:TAY131080 TKU131079:TKU131080 TUQ131079:TUQ131080 UEM131079:UEM131080 UOI131079:UOI131080 UYE131079:UYE131080 VIA131079:VIA131080 VRW131079:VRW131080 WBS131079:WBS131080 WLO131079:WLO131080 WVK131079:WVK131080 C196615:C196616 IY196615:IY196616 SU196615:SU196616 ACQ196615:ACQ196616 AMM196615:AMM196616 AWI196615:AWI196616 BGE196615:BGE196616 BQA196615:BQA196616 BZW196615:BZW196616 CJS196615:CJS196616 CTO196615:CTO196616 DDK196615:DDK196616 DNG196615:DNG196616 DXC196615:DXC196616 EGY196615:EGY196616 EQU196615:EQU196616 FAQ196615:FAQ196616 FKM196615:FKM196616 FUI196615:FUI196616 GEE196615:GEE196616 GOA196615:GOA196616 GXW196615:GXW196616 HHS196615:HHS196616 HRO196615:HRO196616 IBK196615:IBK196616 ILG196615:ILG196616 IVC196615:IVC196616 JEY196615:JEY196616 JOU196615:JOU196616 JYQ196615:JYQ196616 KIM196615:KIM196616 KSI196615:KSI196616 LCE196615:LCE196616 LMA196615:LMA196616 LVW196615:LVW196616 MFS196615:MFS196616 MPO196615:MPO196616 MZK196615:MZK196616 NJG196615:NJG196616 NTC196615:NTC196616 OCY196615:OCY196616 OMU196615:OMU196616 OWQ196615:OWQ196616 PGM196615:PGM196616 PQI196615:PQI196616 QAE196615:QAE196616 QKA196615:QKA196616 QTW196615:QTW196616 RDS196615:RDS196616 RNO196615:RNO196616 RXK196615:RXK196616 SHG196615:SHG196616 SRC196615:SRC196616 TAY196615:TAY196616 TKU196615:TKU196616 TUQ196615:TUQ196616 UEM196615:UEM196616 UOI196615:UOI196616 UYE196615:UYE196616 VIA196615:VIA196616 VRW196615:VRW196616 WBS196615:WBS196616 WLO196615:WLO196616 WVK196615:WVK196616 C262151:C262152 IY262151:IY262152 SU262151:SU262152 ACQ262151:ACQ262152 AMM262151:AMM262152 AWI262151:AWI262152 BGE262151:BGE262152 BQA262151:BQA262152 BZW262151:BZW262152 CJS262151:CJS262152 CTO262151:CTO262152 DDK262151:DDK262152 DNG262151:DNG262152 DXC262151:DXC262152 EGY262151:EGY262152 EQU262151:EQU262152 FAQ262151:FAQ262152 FKM262151:FKM262152 FUI262151:FUI262152 GEE262151:GEE262152 GOA262151:GOA262152 GXW262151:GXW262152 HHS262151:HHS262152 HRO262151:HRO262152 IBK262151:IBK262152 ILG262151:ILG262152 IVC262151:IVC262152 JEY262151:JEY262152 JOU262151:JOU262152 JYQ262151:JYQ262152 KIM262151:KIM262152 KSI262151:KSI262152 LCE262151:LCE262152 LMA262151:LMA262152 LVW262151:LVW262152 MFS262151:MFS262152 MPO262151:MPO262152 MZK262151:MZK262152 NJG262151:NJG262152 NTC262151:NTC262152 OCY262151:OCY262152 OMU262151:OMU262152 OWQ262151:OWQ262152 PGM262151:PGM262152 PQI262151:PQI262152 QAE262151:QAE262152 QKA262151:QKA262152 QTW262151:QTW262152 RDS262151:RDS262152 RNO262151:RNO262152 RXK262151:RXK262152 SHG262151:SHG262152 SRC262151:SRC262152 TAY262151:TAY262152 TKU262151:TKU262152 TUQ262151:TUQ262152 UEM262151:UEM262152 UOI262151:UOI262152 UYE262151:UYE262152 VIA262151:VIA262152 VRW262151:VRW262152 WBS262151:WBS262152 WLO262151:WLO262152 WVK262151:WVK262152 C327687:C327688 IY327687:IY327688 SU327687:SU327688 ACQ327687:ACQ327688 AMM327687:AMM327688 AWI327687:AWI327688 BGE327687:BGE327688 BQA327687:BQA327688 BZW327687:BZW327688 CJS327687:CJS327688 CTO327687:CTO327688 DDK327687:DDK327688 DNG327687:DNG327688 DXC327687:DXC327688 EGY327687:EGY327688 EQU327687:EQU327688 FAQ327687:FAQ327688 FKM327687:FKM327688 FUI327687:FUI327688 GEE327687:GEE327688 GOA327687:GOA327688 GXW327687:GXW327688 HHS327687:HHS327688 HRO327687:HRO327688 IBK327687:IBK327688 ILG327687:ILG327688 IVC327687:IVC327688 JEY327687:JEY327688 JOU327687:JOU327688 JYQ327687:JYQ327688 KIM327687:KIM327688 KSI327687:KSI327688 LCE327687:LCE327688 LMA327687:LMA327688 LVW327687:LVW327688 MFS327687:MFS327688 MPO327687:MPO327688 MZK327687:MZK327688 NJG327687:NJG327688 NTC327687:NTC327688 OCY327687:OCY327688 OMU327687:OMU327688 OWQ327687:OWQ327688 PGM327687:PGM327688 PQI327687:PQI327688 QAE327687:QAE327688 QKA327687:QKA327688 QTW327687:QTW327688 RDS327687:RDS327688 RNO327687:RNO327688 RXK327687:RXK327688 SHG327687:SHG327688 SRC327687:SRC327688 TAY327687:TAY327688 TKU327687:TKU327688 TUQ327687:TUQ327688 UEM327687:UEM327688 UOI327687:UOI327688 UYE327687:UYE327688 VIA327687:VIA327688 VRW327687:VRW327688 WBS327687:WBS327688 WLO327687:WLO327688 WVK327687:WVK327688 C393223:C393224 IY393223:IY393224 SU393223:SU393224 ACQ393223:ACQ393224 AMM393223:AMM393224 AWI393223:AWI393224 BGE393223:BGE393224 BQA393223:BQA393224 BZW393223:BZW393224 CJS393223:CJS393224 CTO393223:CTO393224 DDK393223:DDK393224 DNG393223:DNG393224 DXC393223:DXC393224 EGY393223:EGY393224 EQU393223:EQU393224 FAQ393223:FAQ393224 FKM393223:FKM393224 FUI393223:FUI393224 GEE393223:GEE393224 GOA393223:GOA393224 GXW393223:GXW393224 HHS393223:HHS393224 HRO393223:HRO393224 IBK393223:IBK393224 ILG393223:ILG393224 IVC393223:IVC393224 JEY393223:JEY393224 JOU393223:JOU393224 JYQ393223:JYQ393224 KIM393223:KIM393224 KSI393223:KSI393224 LCE393223:LCE393224 LMA393223:LMA393224 LVW393223:LVW393224 MFS393223:MFS393224 MPO393223:MPO393224 MZK393223:MZK393224 NJG393223:NJG393224 NTC393223:NTC393224 OCY393223:OCY393224 OMU393223:OMU393224 OWQ393223:OWQ393224 PGM393223:PGM393224 PQI393223:PQI393224 QAE393223:QAE393224 QKA393223:QKA393224 QTW393223:QTW393224 RDS393223:RDS393224 RNO393223:RNO393224 RXK393223:RXK393224 SHG393223:SHG393224 SRC393223:SRC393224 TAY393223:TAY393224 TKU393223:TKU393224 TUQ393223:TUQ393224 UEM393223:UEM393224 UOI393223:UOI393224 UYE393223:UYE393224 VIA393223:VIA393224 VRW393223:VRW393224 WBS393223:WBS393224 WLO393223:WLO393224 WVK393223:WVK393224 C458759:C458760 IY458759:IY458760 SU458759:SU458760 ACQ458759:ACQ458760 AMM458759:AMM458760 AWI458759:AWI458760 BGE458759:BGE458760 BQA458759:BQA458760 BZW458759:BZW458760 CJS458759:CJS458760 CTO458759:CTO458760 DDK458759:DDK458760 DNG458759:DNG458760 DXC458759:DXC458760 EGY458759:EGY458760 EQU458759:EQU458760 FAQ458759:FAQ458760 FKM458759:FKM458760 FUI458759:FUI458760 GEE458759:GEE458760 GOA458759:GOA458760 GXW458759:GXW458760 HHS458759:HHS458760 HRO458759:HRO458760 IBK458759:IBK458760 ILG458759:ILG458760 IVC458759:IVC458760 JEY458759:JEY458760 JOU458759:JOU458760 JYQ458759:JYQ458760 KIM458759:KIM458760 KSI458759:KSI458760 LCE458759:LCE458760 LMA458759:LMA458760 LVW458759:LVW458760 MFS458759:MFS458760 MPO458759:MPO458760 MZK458759:MZK458760 NJG458759:NJG458760 NTC458759:NTC458760 OCY458759:OCY458760 OMU458759:OMU458760 OWQ458759:OWQ458760 PGM458759:PGM458760 PQI458759:PQI458760 QAE458759:QAE458760 QKA458759:QKA458760 QTW458759:QTW458760 RDS458759:RDS458760 RNO458759:RNO458760 RXK458759:RXK458760 SHG458759:SHG458760 SRC458759:SRC458760 TAY458759:TAY458760 TKU458759:TKU458760 TUQ458759:TUQ458760 UEM458759:UEM458760 UOI458759:UOI458760 UYE458759:UYE458760 VIA458759:VIA458760 VRW458759:VRW458760 WBS458759:WBS458760 WLO458759:WLO458760 WVK458759:WVK458760 C524295:C524296 IY524295:IY524296 SU524295:SU524296 ACQ524295:ACQ524296 AMM524295:AMM524296 AWI524295:AWI524296 BGE524295:BGE524296 BQA524295:BQA524296 BZW524295:BZW524296 CJS524295:CJS524296 CTO524295:CTO524296 DDK524295:DDK524296 DNG524295:DNG524296 DXC524295:DXC524296 EGY524295:EGY524296 EQU524295:EQU524296 FAQ524295:FAQ524296 FKM524295:FKM524296 FUI524295:FUI524296 GEE524295:GEE524296 GOA524295:GOA524296 GXW524295:GXW524296 HHS524295:HHS524296 HRO524295:HRO524296 IBK524295:IBK524296 ILG524295:ILG524296 IVC524295:IVC524296 JEY524295:JEY524296 JOU524295:JOU524296 JYQ524295:JYQ524296 KIM524295:KIM524296 KSI524295:KSI524296 LCE524295:LCE524296 LMA524295:LMA524296 LVW524295:LVW524296 MFS524295:MFS524296 MPO524295:MPO524296 MZK524295:MZK524296 NJG524295:NJG524296 NTC524295:NTC524296 OCY524295:OCY524296 OMU524295:OMU524296 OWQ524295:OWQ524296 PGM524295:PGM524296 PQI524295:PQI524296 QAE524295:QAE524296 QKA524295:QKA524296 QTW524295:QTW524296 RDS524295:RDS524296 RNO524295:RNO524296 RXK524295:RXK524296 SHG524295:SHG524296 SRC524295:SRC524296 TAY524295:TAY524296 TKU524295:TKU524296 TUQ524295:TUQ524296 UEM524295:UEM524296 UOI524295:UOI524296 UYE524295:UYE524296 VIA524295:VIA524296 VRW524295:VRW524296 WBS524295:WBS524296 WLO524295:WLO524296 WVK524295:WVK524296 C589831:C589832 IY589831:IY589832 SU589831:SU589832 ACQ589831:ACQ589832 AMM589831:AMM589832 AWI589831:AWI589832 BGE589831:BGE589832 BQA589831:BQA589832 BZW589831:BZW589832 CJS589831:CJS589832 CTO589831:CTO589832 DDK589831:DDK589832 DNG589831:DNG589832 DXC589831:DXC589832 EGY589831:EGY589832 EQU589831:EQU589832 FAQ589831:FAQ589832 FKM589831:FKM589832 FUI589831:FUI589832 GEE589831:GEE589832 GOA589831:GOA589832 GXW589831:GXW589832 HHS589831:HHS589832 HRO589831:HRO589832 IBK589831:IBK589832 ILG589831:ILG589832 IVC589831:IVC589832 JEY589831:JEY589832 JOU589831:JOU589832 JYQ589831:JYQ589832 KIM589831:KIM589832 KSI589831:KSI589832 LCE589831:LCE589832 LMA589831:LMA589832 LVW589831:LVW589832 MFS589831:MFS589832 MPO589831:MPO589832 MZK589831:MZK589832 NJG589831:NJG589832 NTC589831:NTC589832 OCY589831:OCY589832 OMU589831:OMU589832 OWQ589831:OWQ589832 PGM589831:PGM589832 PQI589831:PQI589832 QAE589831:QAE589832 QKA589831:QKA589832 QTW589831:QTW589832 RDS589831:RDS589832 RNO589831:RNO589832 RXK589831:RXK589832 SHG589831:SHG589832 SRC589831:SRC589832 TAY589831:TAY589832 TKU589831:TKU589832 TUQ589831:TUQ589832 UEM589831:UEM589832 UOI589831:UOI589832 UYE589831:UYE589832 VIA589831:VIA589832 VRW589831:VRW589832 WBS589831:WBS589832 WLO589831:WLO589832 WVK589831:WVK589832 C655367:C655368 IY655367:IY655368 SU655367:SU655368 ACQ655367:ACQ655368 AMM655367:AMM655368 AWI655367:AWI655368 BGE655367:BGE655368 BQA655367:BQA655368 BZW655367:BZW655368 CJS655367:CJS655368 CTO655367:CTO655368 DDK655367:DDK655368 DNG655367:DNG655368 DXC655367:DXC655368 EGY655367:EGY655368 EQU655367:EQU655368 FAQ655367:FAQ655368 FKM655367:FKM655368 FUI655367:FUI655368 GEE655367:GEE655368 GOA655367:GOA655368 GXW655367:GXW655368 HHS655367:HHS655368 HRO655367:HRO655368 IBK655367:IBK655368 ILG655367:ILG655368 IVC655367:IVC655368 JEY655367:JEY655368 JOU655367:JOU655368 JYQ655367:JYQ655368 KIM655367:KIM655368 KSI655367:KSI655368 LCE655367:LCE655368 LMA655367:LMA655368 LVW655367:LVW655368 MFS655367:MFS655368 MPO655367:MPO655368 MZK655367:MZK655368 NJG655367:NJG655368 NTC655367:NTC655368 OCY655367:OCY655368 OMU655367:OMU655368 OWQ655367:OWQ655368 PGM655367:PGM655368 PQI655367:PQI655368 QAE655367:QAE655368 QKA655367:QKA655368 QTW655367:QTW655368 RDS655367:RDS655368 RNO655367:RNO655368 RXK655367:RXK655368 SHG655367:SHG655368 SRC655367:SRC655368 TAY655367:TAY655368 TKU655367:TKU655368 TUQ655367:TUQ655368 UEM655367:UEM655368 UOI655367:UOI655368 UYE655367:UYE655368 VIA655367:VIA655368 VRW655367:VRW655368 WBS655367:WBS655368 WLO655367:WLO655368 WVK655367:WVK655368 C720903:C720904 IY720903:IY720904 SU720903:SU720904 ACQ720903:ACQ720904 AMM720903:AMM720904 AWI720903:AWI720904 BGE720903:BGE720904 BQA720903:BQA720904 BZW720903:BZW720904 CJS720903:CJS720904 CTO720903:CTO720904 DDK720903:DDK720904 DNG720903:DNG720904 DXC720903:DXC720904 EGY720903:EGY720904 EQU720903:EQU720904 FAQ720903:FAQ720904 FKM720903:FKM720904 FUI720903:FUI720904 GEE720903:GEE720904 GOA720903:GOA720904 GXW720903:GXW720904 HHS720903:HHS720904 HRO720903:HRO720904 IBK720903:IBK720904 ILG720903:ILG720904 IVC720903:IVC720904 JEY720903:JEY720904 JOU720903:JOU720904 JYQ720903:JYQ720904 KIM720903:KIM720904 KSI720903:KSI720904 LCE720903:LCE720904 LMA720903:LMA720904 LVW720903:LVW720904 MFS720903:MFS720904 MPO720903:MPO720904 MZK720903:MZK720904 NJG720903:NJG720904 NTC720903:NTC720904 OCY720903:OCY720904 OMU720903:OMU720904 OWQ720903:OWQ720904 PGM720903:PGM720904 PQI720903:PQI720904 QAE720903:QAE720904 QKA720903:QKA720904 QTW720903:QTW720904 RDS720903:RDS720904 RNO720903:RNO720904 RXK720903:RXK720904 SHG720903:SHG720904 SRC720903:SRC720904 TAY720903:TAY720904 TKU720903:TKU720904 TUQ720903:TUQ720904 UEM720903:UEM720904 UOI720903:UOI720904 UYE720903:UYE720904 VIA720903:VIA720904 VRW720903:VRW720904 WBS720903:WBS720904 WLO720903:WLO720904 WVK720903:WVK720904 C786439:C786440 IY786439:IY786440 SU786439:SU786440 ACQ786439:ACQ786440 AMM786439:AMM786440 AWI786439:AWI786440 BGE786439:BGE786440 BQA786439:BQA786440 BZW786439:BZW786440 CJS786439:CJS786440 CTO786439:CTO786440 DDK786439:DDK786440 DNG786439:DNG786440 DXC786439:DXC786440 EGY786439:EGY786440 EQU786439:EQU786440 FAQ786439:FAQ786440 FKM786439:FKM786440 FUI786439:FUI786440 GEE786439:GEE786440 GOA786439:GOA786440 GXW786439:GXW786440 HHS786439:HHS786440 HRO786439:HRO786440 IBK786439:IBK786440 ILG786439:ILG786440 IVC786439:IVC786440 JEY786439:JEY786440 JOU786439:JOU786440 JYQ786439:JYQ786440 KIM786439:KIM786440 KSI786439:KSI786440 LCE786439:LCE786440 LMA786439:LMA786440 LVW786439:LVW786440 MFS786439:MFS786440 MPO786439:MPO786440 MZK786439:MZK786440 NJG786439:NJG786440 NTC786439:NTC786440 OCY786439:OCY786440 OMU786439:OMU786440 OWQ786439:OWQ786440 PGM786439:PGM786440 PQI786439:PQI786440 QAE786439:QAE786440 QKA786439:QKA786440 QTW786439:QTW786440 RDS786439:RDS786440 RNO786439:RNO786440 RXK786439:RXK786440 SHG786439:SHG786440 SRC786439:SRC786440 TAY786439:TAY786440 TKU786439:TKU786440 TUQ786439:TUQ786440 UEM786439:UEM786440 UOI786439:UOI786440 UYE786439:UYE786440 VIA786439:VIA786440 VRW786439:VRW786440 WBS786439:WBS786440 WLO786439:WLO786440 WVK786439:WVK786440 C851975:C851976 IY851975:IY851976 SU851975:SU851976 ACQ851975:ACQ851976 AMM851975:AMM851976 AWI851975:AWI851976 BGE851975:BGE851976 BQA851975:BQA851976 BZW851975:BZW851976 CJS851975:CJS851976 CTO851975:CTO851976 DDK851975:DDK851976 DNG851975:DNG851976 DXC851975:DXC851976 EGY851975:EGY851976 EQU851975:EQU851976 FAQ851975:FAQ851976 FKM851975:FKM851976 FUI851975:FUI851976 GEE851975:GEE851976 GOA851975:GOA851976 GXW851975:GXW851976 HHS851975:HHS851976 HRO851975:HRO851976 IBK851975:IBK851976 ILG851975:ILG851976 IVC851975:IVC851976 JEY851975:JEY851976 JOU851975:JOU851976 JYQ851975:JYQ851976 KIM851975:KIM851976 KSI851975:KSI851976 LCE851975:LCE851976 LMA851975:LMA851976 LVW851975:LVW851976 MFS851975:MFS851976 MPO851975:MPO851976 MZK851975:MZK851976 NJG851975:NJG851976 NTC851975:NTC851976 OCY851975:OCY851976 OMU851975:OMU851976 OWQ851975:OWQ851976 PGM851975:PGM851976 PQI851975:PQI851976 QAE851975:QAE851976 QKA851975:QKA851976 QTW851975:QTW851976 RDS851975:RDS851976 RNO851975:RNO851976 RXK851975:RXK851976 SHG851975:SHG851976 SRC851975:SRC851976 TAY851975:TAY851976 TKU851975:TKU851976 TUQ851975:TUQ851976 UEM851975:UEM851976 UOI851975:UOI851976 UYE851975:UYE851976 VIA851975:VIA851976 VRW851975:VRW851976 WBS851975:WBS851976 WLO851975:WLO851976 WVK851975:WVK851976 C917511:C917512 IY917511:IY917512 SU917511:SU917512 ACQ917511:ACQ917512 AMM917511:AMM917512 AWI917511:AWI917512 BGE917511:BGE917512 BQA917511:BQA917512 BZW917511:BZW917512 CJS917511:CJS917512 CTO917511:CTO917512 DDK917511:DDK917512 DNG917511:DNG917512 DXC917511:DXC917512 EGY917511:EGY917512 EQU917511:EQU917512 FAQ917511:FAQ917512 FKM917511:FKM917512 FUI917511:FUI917512 GEE917511:GEE917512 GOA917511:GOA917512 GXW917511:GXW917512 HHS917511:HHS917512 HRO917511:HRO917512 IBK917511:IBK917512 ILG917511:ILG917512 IVC917511:IVC917512 JEY917511:JEY917512 JOU917511:JOU917512 JYQ917511:JYQ917512 KIM917511:KIM917512 KSI917511:KSI917512 LCE917511:LCE917512 LMA917511:LMA917512 LVW917511:LVW917512 MFS917511:MFS917512 MPO917511:MPO917512 MZK917511:MZK917512 NJG917511:NJG917512 NTC917511:NTC917512 OCY917511:OCY917512 OMU917511:OMU917512 OWQ917511:OWQ917512 PGM917511:PGM917512 PQI917511:PQI917512 QAE917511:QAE917512 QKA917511:QKA917512 QTW917511:QTW917512 RDS917511:RDS917512 RNO917511:RNO917512 RXK917511:RXK917512 SHG917511:SHG917512 SRC917511:SRC917512 TAY917511:TAY917512 TKU917511:TKU917512 TUQ917511:TUQ917512 UEM917511:UEM917512 UOI917511:UOI917512 UYE917511:UYE917512 VIA917511:VIA917512 VRW917511:VRW917512 WBS917511:WBS917512 WLO917511:WLO917512 WVK917511:WVK917512 C983047:C983048 IY983047:IY983048 SU983047:SU983048 ACQ983047:ACQ983048 AMM983047:AMM983048 AWI983047:AWI983048 BGE983047:BGE983048 BQA983047:BQA983048 BZW983047:BZW983048 CJS983047:CJS983048 CTO983047:CTO983048 DDK983047:DDK983048 DNG983047:DNG983048 DXC983047:DXC983048 EGY983047:EGY983048 EQU983047:EQU983048 FAQ983047:FAQ983048 FKM983047:FKM983048 FUI983047:FUI983048 GEE983047:GEE983048 GOA983047:GOA983048 GXW983047:GXW983048 HHS983047:HHS983048 HRO983047:HRO983048 IBK983047:IBK983048 ILG983047:ILG983048 IVC983047:IVC983048 JEY983047:JEY983048 JOU983047:JOU983048 JYQ983047:JYQ983048 KIM983047:KIM983048 KSI983047:KSI983048 LCE983047:LCE983048 LMA983047:LMA983048 LVW983047:LVW983048 MFS983047:MFS983048 MPO983047:MPO983048 MZK983047:MZK983048 NJG983047:NJG983048 NTC983047:NTC983048 OCY983047:OCY983048 OMU983047:OMU983048 OWQ983047:OWQ983048 PGM983047:PGM983048 PQI983047:PQI983048 QAE983047:QAE983048 QKA983047:QKA983048 QTW983047:QTW983048 RDS983047:RDS983048 RNO983047:RNO983048 RXK983047:RXK983048 SHG983047:SHG983048 SRC983047:SRC983048 TAY983047:TAY983048 TKU983047:TKU983048 TUQ983047:TUQ983048 UEM983047:UEM983048 UOI983047:UOI983048 UYE983047:UYE983048 VIA983047:VIA983048 VRW983047:VRW983048 WBS983047:WBS983048 WLO983047:WLO983048 WVK983047:WVK983048 I7:I8 I49:I50 C49:C50" xr:uid="{00000000-0002-0000-0900-000002000000}">
      <formula1>"LR1, LR2, Kitchen, BR1, BR2, BR3, BR4, Bath1, Bath2, Other"</formula1>
    </dataValidation>
    <dataValidation type="list" allowBlank="1" showInputMessage="1" showErrorMessage="1" sqref="B69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H27 H69" xr:uid="{00000000-0002-0000-0900-000003000000}">
      <formula1>"Annual Professional Maintenance, Seldom or Never Maintained"</formula1>
    </dataValidation>
    <dataValidation type="whole" allowBlank="1" showInputMessage="1" showErrorMessage="1" promptTitle="Manufactured Year" prompt="Enter the manufactured year as found on the plate of the existing unit.  If the year cannot be found skip this entry and meter the unit._x000a_"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H25 H67 B67" xr:uid="{00000000-0002-0000-0900-000004000000}">
      <formula1>0</formula1>
      <formula2>2099</formula2>
    </dataValidation>
    <dataValidation allowBlank="1" showInputMessage="1" showErrorMessage="1" promptTitle="Time metered of Existing" prompt="Enter time as minutes.  Example (one hour and three minutes = 63).  Minimum time for metering 30 min." sqref="IQ10 SM10 ACI10 AME10 AWA10 BFW10 BPS10 BZO10 CJK10 CTG10 DDC10 DMY10 DWU10 EGQ10 EQM10 FAI10 FKE10 FUA10 GDW10 GNS10 GXO10 HHK10 HRG10 IBC10 IKY10 IUU10 JEQ10 JOM10 JYI10 KIE10 KSA10 LBW10 LLS10 LVO10 MFK10 MPG10 MZC10 NIY10 NSU10 OCQ10 OMM10 OWI10 PGE10 PQA10 PZW10 QJS10 QTO10 RDK10 RNG10 RXC10 SGY10 SQU10 TAQ10 TKM10 TUI10 UEE10 UOA10 UXW10 VHS10 VRO10 WBK10 WLG10 WVC10 XEY10 IQ65546 SM65546 ACI65546 AME65546 AWA65546 BFW65546 BPS65546 BZO65546 CJK65546 CTG65546 DDC65546 DMY65546 DWU65546 EGQ65546 EQM65546 FAI65546 FKE65546 FUA65546 GDW65546 GNS65546 GXO65546 HHK65546 HRG65546 IBC65546 IKY65546 IUU65546 JEQ65546 JOM65546 JYI65546 KIE65546 KSA65546 LBW65546 LLS65546 LVO65546 MFK65546 MPG65546 MZC65546 NIY65546 NSU65546 OCQ65546 OMM65546 OWI65546 PGE65546 PQA65546 PZW65546 QJS65546 QTO65546 RDK65546 RNG65546 RXC65546 SGY65546 SQU65546 TAQ65546 TKM65546 TUI65546 UEE65546 UOA65546 UXW65546 VHS65546 VRO65546 WBK65546 WLG65546 WVC65546 XEY65546 IQ131082 SM131082 ACI131082 AME131082 AWA131082 BFW131082 BPS131082 BZO131082 CJK131082 CTG131082 DDC131082 DMY131082 DWU131082 EGQ131082 EQM131082 FAI131082 FKE131082 FUA131082 GDW131082 GNS131082 GXO131082 HHK131082 HRG131082 IBC131082 IKY131082 IUU131082 JEQ131082 JOM131082 JYI131082 KIE131082 KSA131082 LBW131082 LLS131082 LVO131082 MFK131082 MPG131082 MZC131082 NIY131082 NSU131082 OCQ131082 OMM131082 OWI131082 PGE131082 PQA131082 PZW131082 QJS131082 QTO131082 RDK131082 RNG131082 RXC131082 SGY131082 SQU131082 TAQ131082 TKM131082 TUI131082 UEE131082 UOA131082 UXW131082 VHS131082 VRO131082 WBK131082 WLG131082 WVC131082 XEY131082 IQ196618 SM196618 ACI196618 AME196618 AWA196618 BFW196618 BPS196618 BZO196618 CJK196618 CTG196618 DDC196618 DMY196618 DWU196618 EGQ196618 EQM196618 FAI196618 FKE196618 FUA196618 GDW196618 GNS196618 GXO196618 HHK196618 HRG196618 IBC196618 IKY196618 IUU196618 JEQ196618 JOM196618 JYI196618 KIE196618 KSA196618 LBW196618 LLS196618 LVO196618 MFK196618 MPG196618 MZC196618 NIY196618 NSU196618 OCQ196618 OMM196618 OWI196618 PGE196618 PQA196618 PZW196618 QJS196618 QTO196618 RDK196618 RNG196618 RXC196618 SGY196618 SQU196618 TAQ196618 TKM196618 TUI196618 UEE196618 UOA196618 UXW196618 VHS196618 VRO196618 WBK196618 WLG196618 WVC196618 XEY196618 IQ262154 SM262154 ACI262154 AME262154 AWA262154 BFW262154 BPS262154 BZO262154 CJK262154 CTG262154 DDC262154 DMY262154 DWU262154 EGQ262154 EQM262154 FAI262154 FKE262154 FUA262154 GDW262154 GNS262154 GXO262154 HHK262154 HRG262154 IBC262154 IKY262154 IUU262154 JEQ262154 JOM262154 JYI262154 KIE262154 KSA262154 LBW262154 LLS262154 LVO262154 MFK262154 MPG262154 MZC262154 NIY262154 NSU262154 OCQ262154 OMM262154 OWI262154 PGE262154 PQA262154 PZW262154 QJS262154 QTO262154 RDK262154 RNG262154 RXC262154 SGY262154 SQU262154 TAQ262154 TKM262154 TUI262154 UEE262154 UOA262154 UXW262154 VHS262154 VRO262154 WBK262154 WLG262154 WVC262154 XEY262154 IQ327690 SM327690 ACI327690 AME327690 AWA327690 BFW327690 BPS327690 BZO327690 CJK327690 CTG327690 DDC327690 DMY327690 DWU327690 EGQ327690 EQM327690 FAI327690 FKE327690 FUA327690 GDW327690 GNS327690 GXO327690 HHK327690 HRG327690 IBC327690 IKY327690 IUU327690 JEQ327690 JOM327690 JYI327690 KIE327690 KSA327690 LBW327690 LLS327690 LVO327690 MFK327690 MPG327690 MZC327690 NIY327690 NSU327690 OCQ327690 OMM327690 OWI327690 PGE327690 PQA327690 PZW327690 QJS327690 QTO327690 RDK327690 RNG327690 RXC327690 SGY327690 SQU327690 TAQ327690 TKM327690 TUI327690 UEE327690 UOA327690 UXW327690 VHS327690 VRO327690 WBK327690 WLG327690 WVC327690 XEY327690 IQ393226 SM393226 ACI393226 AME393226 AWA393226 BFW393226 BPS393226 BZO393226 CJK393226 CTG393226 DDC393226 DMY393226 DWU393226 EGQ393226 EQM393226 FAI393226 FKE393226 FUA393226 GDW393226 GNS393226 GXO393226 HHK393226 HRG393226 IBC393226 IKY393226 IUU393226 JEQ393226 JOM393226 JYI393226 KIE393226 KSA393226 LBW393226 LLS393226 LVO393226 MFK393226 MPG393226 MZC393226 NIY393226 NSU393226 OCQ393226 OMM393226 OWI393226 PGE393226 PQA393226 PZW393226 QJS393226 QTO393226 RDK393226 RNG393226 RXC393226 SGY393226 SQU393226 TAQ393226 TKM393226 TUI393226 UEE393226 UOA393226 UXW393226 VHS393226 VRO393226 WBK393226 WLG393226 WVC393226 XEY393226 IQ458762 SM458762 ACI458762 AME458762 AWA458762 BFW458762 BPS458762 BZO458762 CJK458762 CTG458762 DDC458762 DMY458762 DWU458762 EGQ458762 EQM458762 FAI458762 FKE458762 FUA458762 GDW458762 GNS458762 GXO458762 HHK458762 HRG458762 IBC458762 IKY458762 IUU458762 JEQ458762 JOM458762 JYI458762 KIE458762 KSA458762 LBW458762 LLS458762 LVO458762 MFK458762 MPG458762 MZC458762 NIY458762 NSU458762 OCQ458762 OMM458762 OWI458762 PGE458762 PQA458762 PZW458762 QJS458762 QTO458762 RDK458762 RNG458762 RXC458762 SGY458762 SQU458762 TAQ458762 TKM458762 TUI458762 UEE458762 UOA458762 UXW458762 VHS458762 VRO458762 WBK458762 WLG458762 WVC458762 XEY458762 IQ524298 SM524298 ACI524298 AME524298 AWA524298 BFW524298 BPS524298 BZO524298 CJK524298 CTG524298 DDC524298 DMY524298 DWU524298 EGQ524298 EQM524298 FAI524298 FKE524298 FUA524298 GDW524298 GNS524298 GXO524298 HHK524298 HRG524298 IBC524298 IKY524298 IUU524298 JEQ524298 JOM524298 JYI524298 KIE524298 KSA524298 LBW524298 LLS524298 LVO524298 MFK524298 MPG524298 MZC524298 NIY524298 NSU524298 OCQ524298 OMM524298 OWI524298 PGE524298 PQA524298 PZW524298 QJS524298 QTO524298 RDK524298 RNG524298 RXC524298 SGY524298 SQU524298 TAQ524298 TKM524298 TUI524298 UEE524298 UOA524298 UXW524298 VHS524298 VRO524298 WBK524298 WLG524298 WVC524298 XEY524298 IQ589834 SM589834 ACI589834 AME589834 AWA589834 BFW589834 BPS589834 BZO589834 CJK589834 CTG589834 DDC589834 DMY589834 DWU589834 EGQ589834 EQM589834 FAI589834 FKE589834 FUA589834 GDW589834 GNS589834 GXO589834 HHK589834 HRG589834 IBC589834 IKY589834 IUU589834 JEQ589834 JOM589834 JYI589834 KIE589834 KSA589834 LBW589834 LLS589834 LVO589834 MFK589834 MPG589834 MZC589834 NIY589834 NSU589834 OCQ589834 OMM589834 OWI589834 PGE589834 PQA589834 PZW589834 QJS589834 QTO589834 RDK589834 RNG589834 RXC589834 SGY589834 SQU589834 TAQ589834 TKM589834 TUI589834 UEE589834 UOA589834 UXW589834 VHS589834 VRO589834 WBK589834 WLG589834 WVC589834 XEY589834 IQ655370 SM655370 ACI655370 AME655370 AWA655370 BFW655370 BPS655370 BZO655370 CJK655370 CTG655370 DDC655370 DMY655370 DWU655370 EGQ655370 EQM655370 FAI655370 FKE655370 FUA655370 GDW655370 GNS655370 GXO655370 HHK655370 HRG655370 IBC655370 IKY655370 IUU655370 JEQ655370 JOM655370 JYI655370 KIE655370 KSA655370 LBW655370 LLS655370 LVO655370 MFK655370 MPG655370 MZC655370 NIY655370 NSU655370 OCQ655370 OMM655370 OWI655370 PGE655370 PQA655370 PZW655370 QJS655370 QTO655370 RDK655370 RNG655370 RXC655370 SGY655370 SQU655370 TAQ655370 TKM655370 TUI655370 UEE655370 UOA655370 UXW655370 VHS655370 VRO655370 WBK655370 WLG655370 WVC655370 XEY655370 IQ720906 SM720906 ACI720906 AME720906 AWA720906 BFW720906 BPS720906 BZO720906 CJK720906 CTG720906 DDC720906 DMY720906 DWU720906 EGQ720906 EQM720906 FAI720906 FKE720906 FUA720906 GDW720906 GNS720906 GXO720906 HHK720906 HRG720906 IBC720906 IKY720906 IUU720906 JEQ720906 JOM720906 JYI720906 KIE720906 KSA720906 LBW720906 LLS720906 LVO720906 MFK720906 MPG720906 MZC720906 NIY720906 NSU720906 OCQ720906 OMM720906 OWI720906 PGE720906 PQA720906 PZW720906 QJS720906 QTO720906 RDK720906 RNG720906 RXC720906 SGY720906 SQU720906 TAQ720906 TKM720906 TUI720906 UEE720906 UOA720906 UXW720906 VHS720906 VRO720906 WBK720906 WLG720906 WVC720906 XEY720906 IQ786442 SM786442 ACI786442 AME786442 AWA786442 BFW786442 BPS786442 BZO786442 CJK786442 CTG786442 DDC786442 DMY786442 DWU786442 EGQ786442 EQM786442 FAI786442 FKE786442 FUA786442 GDW786442 GNS786442 GXO786442 HHK786442 HRG786442 IBC786442 IKY786442 IUU786442 JEQ786442 JOM786442 JYI786442 KIE786442 KSA786442 LBW786442 LLS786442 LVO786442 MFK786442 MPG786442 MZC786442 NIY786442 NSU786442 OCQ786442 OMM786442 OWI786442 PGE786442 PQA786442 PZW786442 QJS786442 QTO786442 RDK786442 RNG786442 RXC786442 SGY786442 SQU786442 TAQ786442 TKM786442 TUI786442 UEE786442 UOA786442 UXW786442 VHS786442 VRO786442 WBK786442 WLG786442 WVC786442 XEY786442 IQ851978 SM851978 ACI851978 AME851978 AWA851978 BFW851978 BPS851978 BZO851978 CJK851978 CTG851978 DDC851978 DMY851978 DWU851978 EGQ851978 EQM851978 FAI851978 FKE851978 FUA851978 GDW851978 GNS851978 GXO851978 HHK851978 HRG851978 IBC851978 IKY851978 IUU851978 JEQ851978 JOM851978 JYI851978 KIE851978 KSA851978 LBW851978 LLS851978 LVO851978 MFK851978 MPG851978 MZC851978 NIY851978 NSU851978 OCQ851978 OMM851978 OWI851978 PGE851978 PQA851978 PZW851978 QJS851978 QTO851978 RDK851978 RNG851978 RXC851978 SGY851978 SQU851978 TAQ851978 TKM851978 TUI851978 UEE851978 UOA851978 UXW851978 VHS851978 VRO851978 WBK851978 WLG851978 WVC851978 XEY851978 IQ917514 SM917514 ACI917514 AME917514 AWA917514 BFW917514 BPS917514 BZO917514 CJK917514 CTG917514 DDC917514 DMY917514 DWU917514 EGQ917514 EQM917514 FAI917514 FKE917514 FUA917514 GDW917514 GNS917514 GXO917514 HHK917514 HRG917514 IBC917514 IKY917514 IUU917514 JEQ917514 JOM917514 JYI917514 KIE917514 KSA917514 LBW917514 LLS917514 LVO917514 MFK917514 MPG917514 MZC917514 NIY917514 NSU917514 OCQ917514 OMM917514 OWI917514 PGE917514 PQA917514 PZW917514 QJS917514 QTO917514 RDK917514 RNG917514 RXC917514 SGY917514 SQU917514 TAQ917514 TKM917514 TUI917514 UEE917514 UOA917514 UXW917514 VHS917514 VRO917514 WBK917514 WLG917514 WVC917514 XEY917514 IQ983050 SM983050 ACI983050 AME983050 AWA983050 BFW983050 BPS983050 BZO983050 CJK983050 CTG983050 DDC983050 DMY983050 DWU983050 EGQ983050 EQM983050 FAI983050 FKE983050 FUA983050 GDW983050 GNS983050 GXO983050 HHK983050 HRG983050 IBC983050 IKY983050 IUU983050 JEQ983050 JOM983050 JYI983050 KIE983050 KSA983050 LBW983050 LLS983050 LVO983050 MFK983050 MPG983050 MZC983050 NIY983050 NSU983050 OCQ983050 OMM983050 OWI983050 PGE983050 PQA983050 PZW983050 QJS983050 QTO983050 RDK983050 RNG983050 RXC983050 SGY983050 SQU983050 TAQ983050 TKM983050 TUI983050 UEE983050 UOA983050 UXW983050 VHS983050 VRO983050 WBK983050 WLG983050 WVC983050 XEY983050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H10 H52 B52" xr:uid="{00000000-0002-0000-0900-000005000000}"/>
    <dataValidation allowBlank="1" showInputMessage="1" showErrorMessage="1" promptTitle="kWh Reading of Existing" prompt="Enter the kWh reading.  Minimum time for metering is 30 minutes." sqref="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XEY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XEY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XEY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XEY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XEY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XEY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XEY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XEY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XEY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XEY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XEY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XEY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XEY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XEY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XEY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WVC983051 XEY983051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H11 H53 B53" xr:uid="{00000000-0002-0000-0900-000006000000}"/>
    <dataValidation allowBlank="1" showInputMessage="1" showErrorMessage="1" promptTitle="Utility Costs of Exsisting" prompt="Enter the cost per kWh in your area.  This usually ranges from .06 to .14." sqref="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XEY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XEY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XEY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XEY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XEY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XEY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XEY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XEY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XEY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XEY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XEY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XEY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XEY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XEY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XEY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XEY983052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H12 H54 B54" xr:uid="{00000000-0002-0000-0900-000007000000}"/>
    <dataValidation allowBlank="1" showInputMessage="1" showErrorMessage="1" promptTitle="Annual Usage of Replacement" prompt="Enter the Annual Usage of this unit as found on the (Yellow) Energy Guide. " sqref="IS14 SO14 ACK14 AMG14 AWC14 BFY14 BPU14 BZQ14 CJM14 CTI14 DDE14 DNA14 DWW14 EGS14 EQO14 FAK14 FKG14 FUC14 GDY14 GNU14 GXQ14 HHM14 HRI14 IBE14 ILA14 IUW14 JES14 JOO14 JYK14 KIG14 KSC14 LBY14 LLU14 LVQ14 MFM14 MPI14 MZE14 NJA14 NSW14 OCS14 OMO14 OWK14 PGG14 PQC14 PZY14 QJU14 QTQ14 RDM14 RNI14 RXE14 SHA14 SQW14 TAS14 TKO14 TUK14 UEG14 UOC14 UXY14 VHU14 VRQ14 WBM14 WLI14 WVE14 XFA14 IS65550 SO65550 ACK65550 AMG65550 AWC65550 BFY65550 BPU65550 BZQ65550 CJM65550 CTI65550 DDE65550 DNA65550 DWW65550 EGS65550 EQO65550 FAK65550 FKG65550 FUC65550 GDY65550 GNU65550 GXQ65550 HHM65550 HRI65550 IBE65550 ILA65550 IUW65550 JES65550 JOO65550 JYK65550 KIG65550 KSC65550 LBY65550 LLU65550 LVQ65550 MFM65550 MPI65550 MZE65550 NJA65550 NSW65550 OCS65550 OMO65550 OWK65550 PGG65550 PQC65550 PZY65550 QJU65550 QTQ65550 RDM65550 RNI65550 RXE65550 SHA65550 SQW65550 TAS65550 TKO65550 TUK65550 UEG65550 UOC65550 UXY65550 VHU65550 VRQ65550 WBM65550 WLI65550 WVE65550 XFA65550 IS131086 SO131086 ACK131086 AMG131086 AWC131086 BFY131086 BPU131086 BZQ131086 CJM131086 CTI131086 DDE131086 DNA131086 DWW131086 EGS131086 EQO131086 FAK131086 FKG131086 FUC131086 GDY131086 GNU131086 GXQ131086 HHM131086 HRI131086 IBE131086 ILA131086 IUW131086 JES131086 JOO131086 JYK131086 KIG131086 KSC131086 LBY131086 LLU131086 LVQ131086 MFM131086 MPI131086 MZE131086 NJA131086 NSW131086 OCS131086 OMO131086 OWK131086 PGG131086 PQC131086 PZY131086 QJU131086 QTQ131086 RDM131086 RNI131086 RXE131086 SHA131086 SQW131086 TAS131086 TKO131086 TUK131086 UEG131086 UOC131086 UXY131086 VHU131086 VRQ131086 WBM131086 WLI131086 WVE131086 XFA131086 IS196622 SO196622 ACK196622 AMG196622 AWC196622 BFY196622 BPU196622 BZQ196622 CJM196622 CTI196622 DDE196622 DNA196622 DWW196622 EGS196622 EQO196622 FAK196622 FKG196622 FUC196622 GDY196622 GNU196622 GXQ196622 HHM196622 HRI196622 IBE196622 ILA196622 IUW196622 JES196622 JOO196622 JYK196622 KIG196622 KSC196622 LBY196622 LLU196622 LVQ196622 MFM196622 MPI196622 MZE196622 NJA196622 NSW196622 OCS196622 OMO196622 OWK196622 PGG196622 PQC196622 PZY196622 QJU196622 QTQ196622 RDM196622 RNI196622 RXE196622 SHA196622 SQW196622 TAS196622 TKO196622 TUK196622 UEG196622 UOC196622 UXY196622 VHU196622 VRQ196622 WBM196622 WLI196622 WVE196622 XFA196622 IS262158 SO262158 ACK262158 AMG262158 AWC262158 BFY262158 BPU262158 BZQ262158 CJM262158 CTI262158 DDE262158 DNA262158 DWW262158 EGS262158 EQO262158 FAK262158 FKG262158 FUC262158 GDY262158 GNU262158 GXQ262158 HHM262158 HRI262158 IBE262158 ILA262158 IUW262158 JES262158 JOO262158 JYK262158 KIG262158 KSC262158 LBY262158 LLU262158 LVQ262158 MFM262158 MPI262158 MZE262158 NJA262158 NSW262158 OCS262158 OMO262158 OWK262158 PGG262158 PQC262158 PZY262158 QJU262158 QTQ262158 RDM262158 RNI262158 RXE262158 SHA262158 SQW262158 TAS262158 TKO262158 TUK262158 UEG262158 UOC262158 UXY262158 VHU262158 VRQ262158 WBM262158 WLI262158 WVE262158 XFA262158 IS327694 SO327694 ACK327694 AMG327694 AWC327694 BFY327694 BPU327694 BZQ327694 CJM327694 CTI327694 DDE327694 DNA327694 DWW327694 EGS327694 EQO327694 FAK327694 FKG327694 FUC327694 GDY327694 GNU327694 GXQ327694 HHM327694 HRI327694 IBE327694 ILA327694 IUW327694 JES327694 JOO327694 JYK327694 KIG327694 KSC327694 LBY327694 LLU327694 LVQ327694 MFM327694 MPI327694 MZE327694 NJA327694 NSW327694 OCS327694 OMO327694 OWK327694 PGG327694 PQC327694 PZY327694 QJU327694 QTQ327694 RDM327694 RNI327694 RXE327694 SHA327694 SQW327694 TAS327694 TKO327694 TUK327694 UEG327694 UOC327694 UXY327694 VHU327694 VRQ327694 WBM327694 WLI327694 WVE327694 XFA327694 IS393230 SO393230 ACK393230 AMG393230 AWC393230 BFY393230 BPU393230 BZQ393230 CJM393230 CTI393230 DDE393230 DNA393230 DWW393230 EGS393230 EQO393230 FAK393230 FKG393230 FUC393230 GDY393230 GNU393230 GXQ393230 HHM393230 HRI393230 IBE393230 ILA393230 IUW393230 JES393230 JOO393230 JYK393230 KIG393230 KSC393230 LBY393230 LLU393230 LVQ393230 MFM393230 MPI393230 MZE393230 NJA393230 NSW393230 OCS393230 OMO393230 OWK393230 PGG393230 PQC393230 PZY393230 QJU393230 QTQ393230 RDM393230 RNI393230 RXE393230 SHA393230 SQW393230 TAS393230 TKO393230 TUK393230 UEG393230 UOC393230 UXY393230 VHU393230 VRQ393230 WBM393230 WLI393230 WVE393230 XFA393230 IS458766 SO458766 ACK458766 AMG458766 AWC458766 BFY458766 BPU458766 BZQ458766 CJM458766 CTI458766 DDE458766 DNA458766 DWW458766 EGS458766 EQO458766 FAK458766 FKG458766 FUC458766 GDY458766 GNU458766 GXQ458766 HHM458766 HRI458766 IBE458766 ILA458766 IUW458766 JES458766 JOO458766 JYK458766 KIG458766 KSC458766 LBY458766 LLU458766 LVQ458766 MFM458766 MPI458766 MZE458766 NJA458766 NSW458766 OCS458766 OMO458766 OWK458766 PGG458766 PQC458766 PZY458766 QJU458766 QTQ458766 RDM458766 RNI458766 RXE458766 SHA458766 SQW458766 TAS458766 TKO458766 TUK458766 UEG458766 UOC458766 UXY458766 VHU458766 VRQ458766 WBM458766 WLI458766 WVE458766 XFA458766 IS524302 SO524302 ACK524302 AMG524302 AWC524302 BFY524302 BPU524302 BZQ524302 CJM524302 CTI524302 DDE524302 DNA524302 DWW524302 EGS524302 EQO524302 FAK524302 FKG524302 FUC524302 GDY524302 GNU524302 GXQ524302 HHM524302 HRI524302 IBE524302 ILA524302 IUW524302 JES524302 JOO524302 JYK524302 KIG524302 KSC524302 LBY524302 LLU524302 LVQ524302 MFM524302 MPI524302 MZE524302 NJA524302 NSW524302 OCS524302 OMO524302 OWK524302 PGG524302 PQC524302 PZY524302 QJU524302 QTQ524302 RDM524302 RNI524302 RXE524302 SHA524302 SQW524302 TAS524302 TKO524302 TUK524302 UEG524302 UOC524302 UXY524302 VHU524302 VRQ524302 WBM524302 WLI524302 WVE524302 XFA524302 IS589838 SO589838 ACK589838 AMG589838 AWC589838 BFY589838 BPU589838 BZQ589838 CJM589838 CTI589838 DDE589838 DNA589838 DWW589838 EGS589838 EQO589838 FAK589838 FKG589838 FUC589838 GDY589838 GNU589838 GXQ589838 HHM589838 HRI589838 IBE589838 ILA589838 IUW589838 JES589838 JOO589838 JYK589838 KIG589838 KSC589838 LBY589838 LLU589838 LVQ589838 MFM589838 MPI589838 MZE589838 NJA589838 NSW589838 OCS589838 OMO589838 OWK589838 PGG589838 PQC589838 PZY589838 QJU589838 QTQ589838 RDM589838 RNI589838 RXE589838 SHA589838 SQW589838 TAS589838 TKO589838 TUK589838 UEG589838 UOC589838 UXY589838 VHU589838 VRQ589838 WBM589838 WLI589838 WVE589838 XFA589838 IS655374 SO655374 ACK655374 AMG655374 AWC655374 BFY655374 BPU655374 BZQ655374 CJM655374 CTI655374 DDE655374 DNA655374 DWW655374 EGS655374 EQO655374 FAK655374 FKG655374 FUC655374 GDY655374 GNU655374 GXQ655374 HHM655374 HRI655374 IBE655374 ILA655374 IUW655374 JES655374 JOO655374 JYK655374 KIG655374 KSC655374 LBY655374 LLU655374 LVQ655374 MFM655374 MPI655374 MZE655374 NJA655374 NSW655374 OCS655374 OMO655374 OWK655374 PGG655374 PQC655374 PZY655374 QJU655374 QTQ655374 RDM655374 RNI655374 RXE655374 SHA655374 SQW655374 TAS655374 TKO655374 TUK655374 UEG655374 UOC655374 UXY655374 VHU655374 VRQ655374 WBM655374 WLI655374 WVE655374 XFA655374 IS720910 SO720910 ACK720910 AMG720910 AWC720910 BFY720910 BPU720910 BZQ720910 CJM720910 CTI720910 DDE720910 DNA720910 DWW720910 EGS720910 EQO720910 FAK720910 FKG720910 FUC720910 GDY720910 GNU720910 GXQ720910 HHM720910 HRI720910 IBE720910 ILA720910 IUW720910 JES720910 JOO720910 JYK720910 KIG720910 KSC720910 LBY720910 LLU720910 LVQ720910 MFM720910 MPI720910 MZE720910 NJA720910 NSW720910 OCS720910 OMO720910 OWK720910 PGG720910 PQC720910 PZY720910 QJU720910 QTQ720910 RDM720910 RNI720910 RXE720910 SHA720910 SQW720910 TAS720910 TKO720910 TUK720910 UEG720910 UOC720910 UXY720910 VHU720910 VRQ720910 WBM720910 WLI720910 WVE720910 XFA720910 IS786446 SO786446 ACK786446 AMG786446 AWC786446 BFY786446 BPU786446 BZQ786446 CJM786446 CTI786446 DDE786446 DNA786446 DWW786446 EGS786446 EQO786446 FAK786446 FKG786446 FUC786446 GDY786446 GNU786446 GXQ786446 HHM786446 HRI786446 IBE786446 ILA786446 IUW786446 JES786446 JOO786446 JYK786446 KIG786446 KSC786446 LBY786446 LLU786446 LVQ786446 MFM786446 MPI786446 MZE786446 NJA786446 NSW786446 OCS786446 OMO786446 OWK786446 PGG786446 PQC786446 PZY786446 QJU786446 QTQ786446 RDM786446 RNI786446 RXE786446 SHA786446 SQW786446 TAS786446 TKO786446 TUK786446 UEG786446 UOC786446 UXY786446 VHU786446 VRQ786446 WBM786446 WLI786446 WVE786446 XFA786446 IS851982 SO851982 ACK851982 AMG851982 AWC851982 BFY851982 BPU851982 BZQ851982 CJM851982 CTI851982 DDE851982 DNA851982 DWW851982 EGS851982 EQO851982 FAK851982 FKG851982 FUC851982 GDY851982 GNU851982 GXQ851982 HHM851982 HRI851982 IBE851982 ILA851982 IUW851982 JES851982 JOO851982 JYK851982 KIG851982 KSC851982 LBY851982 LLU851982 LVQ851982 MFM851982 MPI851982 MZE851982 NJA851982 NSW851982 OCS851982 OMO851982 OWK851982 PGG851982 PQC851982 PZY851982 QJU851982 QTQ851982 RDM851982 RNI851982 RXE851982 SHA851982 SQW851982 TAS851982 TKO851982 TUK851982 UEG851982 UOC851982 UXY851982 VHU851982 VRQ851982 WBM851982 WLI851982 WVE851982 XFA851982 IS917518 SO917518 ACK917518 AMG917518 AWC917518 BFY917518 BPU917518 BZQ917518 CJM917518 CTI917518 DDE917518 DNA917518 DWW917518 EGS917518 EQO917518 FAK917518 FKG917518 FUC917518 GDY917518 GNU917518 GXQ917518 HHM917518 HRI917518 IBE917518 ILA917518 IUW917518 JES917518 JOO917518 JYK917518 KIG917518 KSC917518 LBY917518 LLU917518 LVQ917518 MFM917518 MPI917518 MZE917518 NJA917518 NSW917518 OCS917518 OMO917518 OWK917518 PGG917518 PQC917518 PZY917518 QJU917518 QTQ917518 RDM917518 RNI917518 RXE917518 SHA917518 SQW917518 TAS917518 TKO917518 TUK917518 UEG917518 UOC917518 UXY917518 VHU917518 VRQ917518 WBM917518 WLI917518 WVE917518 XFA917518 IS983054 SO983054 ACK983054 AMG983054 AWC983054 BFY983054 BPU983054 BZQ983054 CJM983054 CTI983054 DDE983054 DNA983054 DWW983054 EGS983054 EQO983054 FAK983054 FKG983054 FUC983054 GDY983054 GNU983054 GXQ983054 HHM983054 HRI983054 IBE983054 ILA983054 IUW983054 JES983054 JOO983054 JYK983054 KIG983054 KSC983054 LBY983054 LLU983054 LVQ983054 MFM983054 MPI983054 MZE983054 NJA983054 NSW983054 OCS983054 OMO983054 OWK983054 PGG983054 PQC983054 PZY983054 QJU983054 QTQ983054 RDM983054 RNI983054 RXE983054 SHA983054 SQW983054 TAS983054 TKO983054 TUK983054 UEG983054 UOC983054 UXY983054 VHU983054 VRQ983054 WBM983054 WLI983054 WVE983054 XFA983054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J14 J56 D56" xr:uid="{00000000-0002-0000-0900-000008000000}"/>
    <dataValidation allowBlank="1" showInputMessage="1" showErrorMessage="1" promptTitle="Cost of Replacement" prompt="Replacement cost to include: Window AC unit, labor to install, and recycling of existing unit." sqref="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XFA15 IS65551 SO65551 ACK65551 AMG65551 AWC65551 BFY65551 BPU65551 BZQ65551 CJM65551 CTI65551 DDE65551 DNA65551 DWW65551 EGS65551 EQO65551 FAK65551 FKG65551 FUC65551 GDY65551 GNU65551 GXQ65551 HHM65551 HRI65551 IBE65551 ILA65551 IUW65551 JES65551 JOO65551 JYK65551 KIG65551 KSC65551 LBY65551 LLU65551 LVQ65551 MFM65551 MPI65551 MZE65551 NJA65551 NSW65551 OCS65551 OMO65551 OWK65551 PGG65551 PQC65551 PZY65551 QJU65551 QTQ65551 RDM65551 RNI65551 RXE65551 SHA65551 SQW65551 TAS65551 TKO65551 TUK65551 UEG65551 UOC65551 UXY65551 VHU65551 VRQ65551 WBM65551 WLI65551 WVE65551 XFA65551 IS131087 SO131087 ACK131087 AMG131087 AWC131087 BFY131087 BPU131087 BZQ131087 CJM131087 CTI131087 DDE131087 DNA131087 DWW131087 EGS131087 EQO131087 FAK131087 FKG131087 FUC131087 GDY131087 GNU131087 GXQ131087 HHM131087 HRI131087 IBE131087 ILA131087 IUW131087 JES131087 JOO131087 JYK131087 KIG131087 KSC131087 LBY131087 LLU131087 LVQ131087 MFM131087 MPI131087 MZE131087 NJA131087 NSW131087 OCS131087 OMO131087 OWK131087 PGG131087 PQC131087 PZY131087 QJU131087 QTQ131087 RDM131087 RNI131087 RXE131087 SHA131087 SQW131087 TAS131087 TKO131087 TUK131087 UEG131087 UOC131087 UXY131087 VHU131087 VRQ131087 WBM131087 WLI131087 WVE131087 XFA131087 IS196623 SO196623 ACK196623 AMG196623 AWC196623 BFY196623 BPU196623 BZQ196623 CJM196623 CTI196623 DDE196623 DNA196623 DWW196623 EGS196623 EQO196623 FAK196623 FKG196623 FUC196623 GDY196623 GNU196623 GXQ196623 HHM196623 HRI196623 IBE196623 ILA196623 IUW196623 JES196623 JOO196623 JYK196623 KIG196623 KSC196623 LBY196623 LLU196623 LVQ196623 MFM196623 MPI196623 MZE196623 NJA196623 NSW196623 OCS196623 OMO196623 OWK196623 PGG196623 PQC196623 PZY196623 QJU196623 QTQ196623 RDM196623 RNI196623 RXE196623 SHA196623 SQW196623 TAS196623 TKO196623 TUK196623 UEG196623 UOC196623 UXY196623 VHU196623 VRQ196623 WBM196623 WLI196623 WVE196623 XFA196623 IS262159 SO262159 ACK262159 AMG262159 AWC262159 BFY262159 BPU262159 BZQ262159 CJM262159 CTI262159 DDE262159 DNA262159 DWW262159 EGS262159 EQO262159 FAK262159 FKG262159 FUC262159 GDY262159 GNU262159 GXQ262159 HHM262159 HRI262159 IBE262159 ILA262159 IUW262159 JES262159 JOO262159 JYK262159 KIG262159 KSC262159 LBY262159 LLU262159 LVQ262159 MFM262159 MPI262159 MZE262159 NJA262159 NSW262159 OCS262159 OMO262159 OWK262159 PGG262159 PQC262159 PZY262159 QJU262159 QTQ262159 RDM262159 RNI262159 RXE262159 SHA262159 SQW262159 TAS262159 TKO262159 TUK262159 UEG262159 UOC262159 UXY262159 VHU262159 VRQ262159 WBM262159 WLI262159 WVE262159 XFA262159 IS327695 SO327695 ACK327695 AMG327695 AWC327695 BFY327695 BPU327695 BZQ327695 CJM327695 CTI327695 DDE327695 DNA327695 DWW327695 EGS327695 EQO327695 FAK327695 FKG327695 FUC327695 GDY327695 GNU327695 GXQ327695 HHM327695 HRI327695 IBE327695 ILA327695 IUW327695 JES327695 JOO327695 JYK327695 KIG327695 KSC327695 LBY327695 LLU327695 LVQ327695 MFM327695 MPI327695 MZE327695 NJA327695 NSW327695 OCS327695 OMO327695 OWK327695 PGG327695 PQC327695 PZY327695 QJU327695 QTQ327695 RDM327695 RNI327695 RXE327695 SHA327695 SQW327695 TAS327695 TKO327695 TUK327695 UEG327695 UOC327695 UXY327695 VHU327695 VRQ327695 WBM327695 WLI327695 WVE327695 XFA327695 IS393231 SO393231 ACK393231 AMG393231 AWC393231 BFY393231 BPU393231 BZQ393231 CJM393231 CTI393231 DDE393231 DNA393231 DWW393231 EGS393231 EQO393231 FAK393231 FKG393231 FUC393231 GDY393231 GNU393231 GXQ393231 HHM393231 HRI393231 IBE393231 ILA393231 IUW393231 JES393231 JOO393231 JYK393231 KIG393231 KSC393231 LBY393231 LLU393231 LVQ393231 MFM393231 MPI393231 MZE393231 NJA393231 NSW393231 OCS393231 OMO393231 OWK393231 PGG393231 PQC393231 PZY393231 QJU393231 QTQ393231 RDM393231 RNI393231 RXE393231 SHA393231 SQW393231 TAS393231 TKO393231 TUK393231 UEG393231 UOC393231 UXY393231 VHU393231 VRQ393231 WBM393231 WLI393231 WVE393231 XFA393231 IS458767 SO458767 ACK458767 AMG458767 AWC458767 BFY458767 BPU458767 BZQ458767 CJM458767 CTI458767 DDE458767 DNA458767 DWW458767 EGS458767 EQO458767 FAK458767 FKG458767 FUC458767 GDY458767 GNU458767 GXQ458767 HHM458767 HRI458767 IBE458767 ILA458767 IUW458767 JES458767 JOO458767 JYK458767 KIG458767 KSC458767 LBY458767 LLU458767 LVQ458767 MFM458767 MPI458767 MZE458767 NJA458767 NSW458767 OCS458767 OMO458767 OWK458767 PGG458767 PQC458767 PZY458767 QJU458767 QTQ458767 RDM458767 RNI458767 RXE458767 SHA458767 SQW458767 TAS458767 TKO458767 TUK458767 UEG458767 UOC458767 UXY458767 VHU458767 VRQ458767 WBM458767 WLI458767 WVE458767 XFA458767 IS524303 SO524303 ACK524303 AMG524303 AWC524303 BFY524303 BPU524303 BZQ524303 CJM524303 CTI524303 DDE524303 DNA524303 DWW524303 EGS524303 EQO524303 FAK524303 FKG524303 FUC524303 GDY524303 GNU524303 GXQ524303 HHM524303 HRI524303 IBE524303 ILA524303 IUW524303 JES524303 JOO524303 JYK524303 KIG524303 KSC524303 LBY524303 LLU524303 LVQ524303 MFM524303 MPI524303 MZE524303 NJA524303 NSW524303 OCS524303 OMO524303 OWK524303 PGG524303 PQC524303 PZY524303 QJU524303 QTQ524303 RDM524303 RNI524303 RXE524303 SHA524303 SQW524303 TAS524303 TKO524303 TUK524303 UEG524303 UOC524303 UXY524303 VHU524303 VRQ524303 WBM524303 WLI524303 WVE524303 XFA524303 IS589839 SO589839 ACK589839 AMG589839 AWC589839 BFY589839 BPU589839 BZQ589839 CJM589839 CTI589839 DDE589839 DNA589839 DWW589839 EGS589839 EQO589839 FAK589839 FKG589839 FUC589839 GDY589839 GNU589839 GXQ589839 HHM589839 HRI589839 IBE589839 ILA589839 IUW589839 JES589839 JOO589839 JYK589839 KIG589839 KSC589839 LBY589839 LLU589839 LVQ589839 MFM589839 MPI589839 MZE589839 NJA589839 NSW589839 OCS589839 OMO589839 OWK589839 PGG589839 PQC589839 PZY589839 QJU589839 QTQ589839 RDM589839 RNI589839 RXE589839 SHA589839 SQW589839 TAS589839 TKO589839 TUK589839 UEG589839 UOC589839 UXY589839 VHU589839 VRQ589839 WBM589839 WLI589839 WVE589839 XFA589839 IS655375 SO655375 ACK655375 AMG655375 AWC655375 BFY655375 BPU655375 BZQ655375 CJM655375 CTI655375 DDE655375 DNA655375 DWW655375 EGS655375 EQO655375 FAK655375 FKG655375 FUC655375 GDY655375 GNU655375 GXQ655375 HHM655375 HRI655375 IBE655375 ILA655375 IUW655375 JES655375 JOO655375 JYK655375 KIG655375 KSC655375 LBY655375 LLU655375 LVQ655375 MFM655375 MPI655375 MZE655375 NJA655375 NSW655375 OCS655375 OMO655375 OWK655375 PGG655375 PQC655375 PZY655375 QJU655375 QTQ655375 RDM655375 RNI655375 RXE655375 SHA655375 SQW655375 TAS655375 TKO655375 TUK655375 UEG655375 UOC655375 UXY655375 VHU655375 VRQ655375 WBM655375 WLI655375 WVE655375 XFA655375 IS720911 SO720911 ACK720911 AMG720911 AWC720911 BFY720911 BPU720911 BZQ720911 CJM720911 CTI720911 DDE720911 DNA720911 DWW720911 EGS720911 EQO720911 FAK720911 FKG720911 FUC720911 GDY720911 GNU720911 GXQ720911 HHM720911 HRI720911 IBE720911 ILA720911 IUW720911 JES720911 JOO720911 JYK720911 KIG720911 KSC720911 LBY720911 LLU720911 LVQ720911 MFM720911 MPI720911 MZE720911 NJA720911 NSW720911 OCS720911 OMO720911 OWK720911 PGG720911 PQC720911 PZY720911 QJU720911 QTQ720911 RDM720911 RNI720911 RXE720911 SHA720911 SQW720911 TAS720911 TKO720911 TUK720911 UEG720911 UOC720911 UXY720911 VHU720911 VRQ720911 WBM720911 WLI720911 WVE720911 XFA720911 IS786447 SO786447 ACK786447 AMG786447 AWC786447 BFY786447 BPU786447 BZQ786447 CJM786447 CTI786447 DDE786447 DNA786447 DWW786447 EGS786447 EQO786447 FAK786447 FKG786447 FUC786447 GDY786447 GNU786447 GXQ786447 HHM786447 HRI786447 IBE786447 ILA786447 IUW786447 JES786447 JOO786447 JYK786447 KIG786447 KSC786447 LBY786447 LLU786447 LVQ786447 MFM786447 MPI786447 MZE786447 NJA786447 NSW786447 OCS786447 OMO786447 OWK786447 PGG786447 PQC786447 PZY786447 QJU786447 QTQ786447 RDM786447 RNI786447 RXE786447 SHA786447 SQW786447 TAS786447 TKO786447 TUK786447 UEG786447 UOC786447 UXY786447 VHU786447 VRQ786447 WBM786447 WLI786447 WVE786447 XFA786447 IS851983 SO851983 ACK851983 AMG851983 AWC851983 BFY851983 BPU851983 BZQ851983 CJM851983 CTI851983 DDE851983 DNA851983 DWW851983 EGS851983 EQO851983 FAK851983 FKG851983 FUC851983 GDY851983 GNU851983 GXQ851983 HHM851983 HRI851983 IBE851983 ILA851983 IUW851983 JES851983 JOO851983 JYK851983 KIG851983 KSC851983 LBY851983 LLU851983 LVQ851983 MFM851983 MPI851983 MZE851983 NJA851983 NSW851983 OCS851983 OMO851983 OWK851983 PGG851983 PQC851983 PZY851983 QJU851983 QTQ851983 RDM851983 RNI851983 RXE851983 SHA851983 SQW851983 TAS851983 TKO851983 TUK851983 UEG851983 UOC851983 UXY851983 VHU851983 VRQ851983 WBM851983 WLI851983 WVE851983 XFA851983 IS917519 SO917519 ACK917519 AMG917519 AWC917519 BFY917519 BPU917519 BZQ917519 CJM917519 CTI917519 DDE917519 DNA917519 DWW917519 EGS917519 EQO917519 FAK917519 FKG917519 FUC917519 GDY917519 GNU917519 GXQ917519 HHM917519 HRI917519 IBE917519 ILA917519 IUW917519 JES917519 JOO917519 JYK917519 KIG917519 KSC917519 LBY917519 LLU917519 LVQ917519 MFM917519 MPI917519 MZE917519 NJA917519 NSW917519 OCS917519 OMO917519 OWK917519 PGG917519 PQC917519 PZY917519 QJU917519 QTQ917519 RDM917519 RNI917519 RXE917519 SHA917519 SQW917519 TAS917519 TKO917519 TUK917519 UEG917519 UOC917519 UXY917519 VHU917519 VRQ917519 WBM917519 WLI917519 WVE917519 XFA917519 IS983055 SO983055 ACK983055 AMG983055 AWC983055 BFY983055 BPU983055 BZQ983055 CJM983055 CTI983055 DDE983055 DNA983055 DWW983055 EGS983055 EQO983055 FAK983055 FKG983055 FUC983055 GDY983055 GNU983055 GXQ983055 HHM983055 HRI983055 IBE983055 ILA983055 IUW983055 JES983055 JOO983055 JYK983055 KIG983055 KSC983055 LBY983055 LLU983055 LVQ983055 MFM983055 MPI983055 MZE983055 NJA983055 NSW983055 OCS983055 OMO983055 OWK983055 PGG983055 PQC983055 PZY983055 QJU983055 QTQ983055 RDM983055 RNI983055 RXE983055 SHA983055 SQW983055 TAS983055 TKO983055 TUK983055 UEG983055 UOC983055 UXY983055 VHU983055 VRQ983055 WBM983055 WLI983055 WVE983055 XFA983055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J15 J57 D57" xr:uid="{00000000-0002-0000-0900-000009000000}"/>
    <dataValidation allowBlank="1" showInputMessage="1" showErrorMessage="1" prompt="Annual Savings for Replacement"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IS18 SO18 ACK18 AMG18 AWC18 BFY18 BPU18 BZQ18 CJM18 CTI18 DDE18 DNA18 DWW18 EGS18 EQO18 FAK18 FKG18 FUC18 GDY18 GNU18 GXQ18 HHM18 HRI18 IBE18 ILA18 IUW18 JES18 JOO18 JYK18 KIG18 KSC18 LBY18 LLU18 LVQ18 MFM18 MPI18 MZE18 NJA18 NSW18 OCS18 OMO18 OWK18 PGG18 PQC18 PZY18 QJU18 QTQ18 RDM18 RNI18 RXE18 SHA18 SQW18 TAS18 TKO18 TUK18 UEG18 UOC18 UXY18 VHU18 VRQ18 WBM18 WLI18 WVE18 XFA18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XFA65554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XFA131090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XFA196626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XFA262162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XFA327698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XFA393234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XFA458770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XFA524306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XFA589842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XFA655378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XFA720914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XFA786450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XFA851986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XFA917522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983058 XFA983058 J18 J60 D60" xr:uid="{00000000-0002-0000-0900-00000A000000}"/>
    <dataValidation allowBlank="1" showInputMessage="1" showErrorMessage="1" prompt="Expected Life Savings for Replacement"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XFA19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XFA65555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XFA131091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XFA196627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XFA262163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XFA327699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XFA393235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XFA458771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XFA524307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XFA589843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XFA655379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XFA720915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XFA786451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XFA851987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XFA917523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XFA983059 J19 J61 D61" xr:uid="{00000000-0002-0000-0900-00000B000000}"/>
    <dataValidation allowBlank="1" showInputMessage="1" showErrorMessage="1" promptTitle="Annual Usage of Existing" prompt="This will auto-calculate the annual usage of the existing unit. " sqref="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XEY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XEY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XEY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XEY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XEY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XEY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XEY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XEY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XEY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XEY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XEY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XEY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XEY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XEY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XEY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WVC983054 XEY983054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29:B30 IX29:IX30 ST29:ST30 ACP29:ACP30 AML29:AML30 AWH29:AWH30 BGD29:BGD30 BPZ29:BPZ30 BZV29:BZV30 CJR29:CJR30 CTN29:CTN30 DDJ29:DDJ30 DNF29:DNF30 DXB29:DXB30 EGX29:EGX30 EQT29:EQT30 FAP29:FAP30 FKL29:FKL30 FUH29:FUH30 GED29:GED30 GNZ29:GNZ30 GXV29:GXV30 HHR29:HHR30 HRN29:HRN30 IBJ29:IBJ30 ILF29:ILF30 IVB29:IVB30 JEX29:JEX30 JOT29:JOT30 JYP29:JYP30 KIL29:KIL30 KSH29:KSH30 LCD29:LCD30 LLZ29:LLZ30 LVV29:LVV30 MFR29:MFR30 MPN29:MPN30 MZJ29:MZJ30 NJF29:NJF30 NTB29:NTB30 OCX29:OCX30 OMT29:OMT30 OWP29:OWP30 PGL29:PGL30 PQH29:PQH30 QAD29:QAD30 QJZ29:QJZ30 QTV29:QTV30 RDR29:RDR30 RNN29:RNN30 RXJ29:RXJ30 SHF29:SHF30 SRB29:SRB30 TAX29:TAX30 TKT29:TKT30 TUP29:TUP30 UEL29:UEL30 UOH29:UOH30 UYD29:UYD30 VHZ29:VHZ30 VRV29:VRV30 WBR29:WBR30 WLN29:WLN30 WVJ29:WVJ30 B65565:B65566 IX65565:IX65566 ST65565:ST65566 ACP65565:ACP65566 AML65565:AML65566 AWH65565:AWH65566 BGD65565:BGD65566 BPZ65565:BPZ65566 BZV65565:BZV65566 CJR65565:CJR65566 CTN65565:CTN65566 DDJ65565:DDJ65566 DNF65565:DNF65566 DXB65565:DXB65566 EGX65565:EGX65566 EQT65565:EQT65566 FAP65565:FAP65566 FKL65565:FKL65566 FUH65565:FUH65566 GED65565:GED65566 GNZ65565:GNZ65566 GXV65565:GXV65566 HHR65565:HHR65566 HRN65565:HRN65566 IBJ65565:IBJ65566 ILF65565:ILF65566 IVB65565:IVB65566 JEX65565:JEX65566 JOT65565:JOT65566 JYP65565:JYP65566 KIL65565:KIL65566 KSH65565:KSH65566 LCD65565:LCD65566 LLZ65565:LLZ65566 LVV65565:LVV65566 MFR65565:MFR65566 MPN65565:MPN65566 MZJ65565:MZJ65566 NJF65565:NJF65566 NTB65565:NTB65566 OCX65565:OCX65566 OMT65565:OMT65566 OWP65565:OWP65566 PGL65565:PGL65566 PQH65565:PQH65566 QAD65565:QAD65566 QJZ65565:QJZ65566 QTV65565:QTV65566 RDR65565:RDR65566 RNN65565:RNN65566 RXJ65565:RXJ65566 SHF65565:SHF65566 SRB65565:SRB65566 TAX65565:TAX65566 TKT65565:TKT65566 TUP65565:TUP65566 UEL65565:UEL65566 UOH65565:UOH65566 UYD65565:UYD65566 VHZ65565:VHZ65566 VRV65565:VRV65566 WBR65565:WBR65566 WLN65565:WLN65566 WVJ65565:WVJ65566 B131101:B131102 IX131101:IX131102 ST131101:ST131102 ACP131101:ACP131102 AML131101:AML131102 AWH131101:AWH131102 BGD131101:BGD131102 BPZ131101:BPZ131102 BZV131101:BZV131102 CJR131101:CJR131102 CTN131101:CTN131102 DDJ131101:DDJ131102 DNF131101:DNF131102 DXB131101:DXB131102 EGX131101:EGX131102 EQT131101:EQT131102 FAP131101:FAP131102 FKL131101:FKL131102 FUH131101:FUH131102 GED131101:GED131102 GNZ131101:GNZ131102 GXV131101:GXV131102 HHR131101:HHR131102 HRN131101:HRN131102 IBJ131101:IBJ131102 ILF131101:ILF131102 IVB131101:IVB131102 JEX131101:JEX131102 JOT131101:JOT131102 JYP131101:JYP131102 KIL131101:KIL131102 KSH131101:KSH131102 LCD131101:LCD131102 LLZ131101:LLZ131102 LVV131101:LVV131102 MFR131101:MFR131102 MPN131101:MPN131102 MZJ131101:MZJ131102 NJF131101:NJF131102 NTB131101:NTB131102 OCX131101:OCX131102 OMT131101:OMT131102 OWP131101:OWP131102 PGL131101:PGL131102 PQH131101:PQH131102 QAD131101:QAD131102 QJZ131101:QJZ131102 QTV131101:QTV131102 RDR131101:RDR131102 RNN131101:RNN131102 RXJ131101:RXJ131102 SHF131101:SHF131102 SRB131101:SRB131102 TAX131101:TAX131102 TKT131101:TKT131102 TUP131101:TUP131102 UEL131101:UEL131102 UOH131101:UOH131102 UYD131101:UYD131102 VHZ131101:VHZ131102 VRV131101:VRV131102 WBR131101:WBR131102 WLN131101:WLN131102 WVJ131101:WVJ131102 B196637:B196638 IX196637:IX196638 ST196637:ST196638 ACP196637:ACP196638 AML196637:AML196638 AWH196637:AWH196638 BGD196637:BGD196638 BPZ196637:BPZ196638 BZV196637:BZV196638 CJR196637:CJR196638 CTN196637:CTN196638 DDJ196637:DDJ196638 DNF196637:DNF196638 DXB196637:DXB196638 EGX196637:EGX196638 EQT196637:EQT196638 FAP196637:FAP196638 FKL196637:FKL196638 FUH196637:FUH196638 GED196637:GED196638 GNZ196637:GNZ196638 GXV196637:GXV196638 HHR196637:HHR196638 HRN196637:HRN196638 IBJ196637:IBJ196638 ILF196637:ILF196638 IVB196637:IVB196638 JEX196637:JEX196638 JOT196637:JOT196638 JYP196637:JYP196638 KIL196637:KIL196638 KSH196637:KSH196638 LCD196637:LCD196638 LLZ196637:LLZ196638 LVV196637:LVV196638 MFR196637:MFR196638 MPN196637:MPN196638 MZJ196637:MZJ196638 NJF196637:NJF196638 NTB196637:NTB196638 OCX196637:OCX196638 OMT196637:OMT196638 OWP196637:OWP196638 PGL196637:PGL196638 PQH196637:PQH196638 QAD196637:QAD196638 QJZ196637:QJZ196638 QTV196637:QTV196638 RDR196637:RDR196638 RNN196637:RNN196638 RXJ196637:RXJ196638 SHF196637:SHF196638 SRB196637:SRB196638 TAX196637:TAX196638 TKT196637:TKT196638 TUP196637:TUP196638 UEL196637:UEL196638 UOH196637:UOH196638 UYD196637:UYD196638 VHZ196637:VHZ196638 VRV196637:VRV196638 WBR196637:WBR196638 WLN196637:WLN196638 WVJ196637:WVJ196638 B262173:B262174 IX262173:IX262174 ST262173:ST262174 ACP262173:ACP262174 AML262173:AML262174 AWH262173:AWH262174 BGD262173:BGD262174 BPZ262173:BPZ262174 BZV262173:BZV262174 CJR262173:CJR262174 CTN262173:CTN262174 DDJ262173:DDJ262174 DNF262173:DNF262174 DXB262173:DXB262174 EGX262173:EGX262174 EQT262173:EQT262174 FAP262173:FAP262174 FKL262173:FKL262174 FUH262173:FUH262174 GED262173:GED262174 GNZ262173:GNZ262174 GXV262173:GXV262174 HHR262173:HHR262174 HRN262173:HRN262174 IBJ262173:IBJ262174 ILF262173:ILF262174 IVB262173:IVB262174 JEX262173:JEX262174 JOT262173:JOT262174 JYP262173:JYP262174 KIL262173:KIL262174 KSH262173:KSH262174 LCD262173:LCD262174 LLZ262173:LLZ262174 LVV262173:LVV262174 MFR262173:MFR262174 MPN262173:MPN262174 MZJ262173:MZJ262174 NJF262173:NJF262174 NTB262173:NTB262174 OCX262173:OCX262174 OMT262173:OMT262174 OWP262173:OWP262174 PGL262173:PGL262174 PQH262173:PQH262174 QAD262173:QAD262174 QJZ262173:QJZ262174 QTV262173:QTV262174 RDR262173:RDR262174 RNN262173:RNN262174 RXJ262173:RXJ262174 SHF262173:SHF262174 SRB262173:SRB262174 TAX262173:TAX262174 TKT262173:TKT262174 TUP262173:TUP262174 UEL262173:UEL262174 UOH262173:UOH262174 UYD262173:UYD262174 VHZ262173:VHZ262174 VRV262173:VRV262174 WBR262173:WBR262174 WLN262173:WLN262174 WVJ262173:WVJ262174 B327709:B327710 IX327709:IX327710 ST327709:ST327710 ACP327709:ACP327710 AML327709:AML327710 AWH327709:AWH327710 BGD327709:BGD327710 BPZ327709:BPZ327710 BZV327709:BZV327710 CJR327709:CJR327710 CTN327709:CTN327710 DDJ327709:DDJ327710 DNF327709:DNF327710 DXB327709:DXB327710 EGX327709:EGX327710 EQT327709:EQT327710 FAP327709:FAP327710 FKL327709:FKL327710 FUH327709:FUH327710 GED327709:GED327710 GNZ327709:GNZ327710 GXV327709:GXV327710 HHR327709:HHR327710 HRN327709:HRN327710 IBJ327709:IBJ327710 ILF327709:ILF327710 IVB327709:IVB327710 JEX327709:JEX327710 JOT327709:JOT327710 JYP327709:JYP327710 KIL327709:KIL327710 KSH327709:KSH327710 LCD327709:LCD327710 LLZ327709:LLZ327710 LVV327709:LVV327710 MFR327709:MFR327710 MPN327709:MPN327710 MZJ327709:MZJ327710 NJF327709:NJF327710 NTB327709:NTB327710 OCX327709:OCX327710 OMT327709:OMT327710 OWP327709:OWP327710 PGL327709:PGL327710 PQH327709:PQH327710 QAD327709:QAD327710 QJZ327709:QJZ327710 QTV327709:QTV327710 RDR327709:RDR327710 RNN327709:RNN327710 RXJ327709:RXJ327710 SHF327709:SHF327710 SRB327709:SRB327710 TAX327709:TAX327710 TKT327709:TKT327710 TUP327709:TUP327710 UEL327709:UEL327710 UOH327709:UOH327710 UYD327709:UYD327710 VHZ327709:VHZ327710 VRV327709:VRV327710 WBR327709:WBR327710 WLN327709:WLN327710 WVJ327709:WVJ327710 B393245:B393246 IX393245:IX393246 ST393245:ST393246 ACP393245:ACP393246 AML393245:AML393246 AWH393245:AWH393246 BGD393245:BGD393246 BPZ393245:BPZ393246 BZV393245:BZV393246 CJR393245:CJR393246 CTN393245:CTN393246 DDJ393245:DDJ393246 DNF393245:DNF393246 DXB393245:DXB393246 EGX393245:EGX393246 EQT393245:EQT393246 FAP393245:FAP393246 FKL393245:FKL393246 FUH393245:FUH393246 GED393245:GED393246 GNZ393245:GNZ393246 GXV393245:GXV393246 HHR393245:HHR393246 HRN393245:HRN393246 IBJ393245:IBJ393246 ILF393245:ILF393246 IVB393245:IVB393246 JEX393245:JEX393246 JOT393245:JOT393246 JYP393245:JYP393246 KIL393245:KIL393246 KSH393245:KSH393246 LCD393245:LCD393246 LLZ393245:LLZ393246 LVV393245:LVV393246 MFR393245:MFR393246 MPN393245:MPN393246 MZJ393245:MZJ393246 NJF393245:NJF393246 NTB393245:NTB393246 OCX393245:OCX393246 OMT393245:OMT393246 OWP393245:OWP393246 PGL393245:PGL393246 PQH393245:PQH393246 QAD393245:QAD393246 QJZ393245:QJZ393246 QTV393245:QTV393246 RDR393245:RDR393246 RNN393245:RNN393246 RXJ393245:RXJ393246 SHF393245:SHF393246 SRB393245:SRB393246 TAX393245:TAX393246 TKT393245:TKT393246 TUP393245:TUP393246 UEL393245:UEL393246 UOH393245:UOH393246 UYD393245:UYD393246 VHZ393245:VHZ393246 VRV393245:VRV393246 WBR393245:WBR393246 WLN393245:WLN393246 WVJ393245:WVJ393246 B458781:B458782 IX458781:IX458782 ST458781:ST458782 ACP458781:ACP458782 AML458781:AML458782 AWH458781:AWH458782 BGD458781:BGD458782 BPZ458781:BPZ458782 BZV458781:BZV458782 CJR458781:CJR458782 CTN458781:CTN458782 DDJ458781:DDJ458782 DNF458781:DNF458782 DXB458781:DXB458782 EGX458781:EGX458782 EQT458781:EQT458782 FAP458781:FAP458782 FKL458781:FKL458782 FUH458781:FUH458782 GED458781:GED458782 GNZ458781:GNZ458782 GXV458781:GXV458782 HHR458781:HHR458782 HRN458781:HRN458782 IBJ458781:IBJ458782 ILF458781:ILF458782 IVB458781:IVB458782 JEX458781:JEX458782 JOT458781:JOT458782 JYP458781:JYP458782 KIL458781:KIL458782 KSH458781:KSH458782 LCD458781:LCD458782 LLZ458781:LLZ458782 LVV458781:LVV458782 MFR458781:MFR458782 MPN458781:MPN458782 MZJ458781:MZJ458782 NJF458781:NJF458782 NTB458781:NTB458782 OCX458781:OCX458782 OMT458781:OMT458782 OWP458781:OWP458782 PGL458781:PGL458782 PQH458781:PQH458782 QAD458781:QAD458782 QJZ458781:QJZ458782 QTV458781:QTV458782 RDR458781:RDR458782 RNN458781:RNN458782 RXJ458781:RXJ458782 SHF458781:SHF458782 SRB458781:SRB458782 TAX458781:TAX458782 TKT458781:TKT458782 TUP458781:TUP458782 UEL458781:UEL458782 UOH458781:UOH458782 UYD458781:UYD458782 VHZ458781:VHZ458782 VRV458781:VRV458782 WBR458781:WBR458782 WLN458781:WLN458782 WVJ458781:WVJ458782 B524317:B524318 IX524317:IX524318 ST524317:ST524318 ACP524317:ACP524318 AML524317:AML524318 AWH524317:AWH524318 BGD524317:BGD524318 BPZ524317:BPZ524318 BZV524317:BZV524318 CJR524317:CJR524318 CTN524317:CTN524318 DDJ524317:DDJ524318 DNF524317:DNF524318 DXB524317:DXB524318 EGX524317:EGX524318 EQT524317:EQT524318 FAP524317:FAP524318 FKL524317:FKL524318 FUH524317:FUH524318 GED524317:GED524318 GNZ524317:GNZ524318 GXV524317:GXV524318 HHR524317:HHR524318 HRN524317:HRN524318 IBJ524317:IBJ524318 ILF524317:ILF524318 IVB524317:IVB524318 JEX524317:JEX524318 JOT524317:JOT524318 JYP524317:JYP524318 KIL524317:KIL524318 KSH524317:KSH524318 LCD524317:LCD524318 LLZ524317:LLZ524318 LVV524317:LVV524318 MFR524317:MFR524318 MPN524317:MPN524318 MZJ524317:MZJ524318 NJF524317:NJF524318 NTB524317:NTB524318 OCX524317:OCX524318 OMT524317:OMT524318 OWP524317:OWP524318 PGL524317:PGL524318 PQH524317:PQH524318 QAD524317:QAD524318 QJZ524317:QJZ524318 QTV524317:QTV524318 RDR524317:RDR524318 RNN524317:RNN524318 RXJ524317:RXJ524318 SHF524317:SHF524318 SRB524317:SRB524318 TAX524317:TAX524318 TKT524317:TKT524318 TUP524317:TUP524318 UEL524317:UEL524318 UOH524317:UOH524318 UYD524317:UYD524318 VHZ524317:VHZ524318 VRV524317:VRV524318 WBR524317:WBR524318 WLN524317:WLN524318 WVJ524317:WVJ524318 B589853:B589854 IX589853:IX589854 ST589853:ST589854 ACP589853:ACP589854 AML589853:AML589854 AWH589853:AWH589854 BGD589853:BGD589854 BPZ589853:BPZ589854 BZV589853:BZV589854 CJR589853:CJR589854 CTN589853:CTN589854 DDJ589853:DDJ589854 DNF589853:DNF589854 DXB589853:DXB589854 EGX589853:EGX589854 EQT589853:EQT589854 FAP589853:FAP589854 FKL589853:FKL589854 FUH589853:FUH589854 GED589853:GED589854 GNZ589853:GNZ589854 GXV589853:GXV589854 HHR589853:HHR589854 HRN589853:HRN589854 IBJ589853:IBJ589854 ILF589853:ILF589854 IVB589853:IVB589854 JEX589853:JEX589854 JOT589853:JOT589854 JYP589853:JYP589854 KIL589853:KIL589854 KSH589853:KSH589854 LCD589853:LCD589854 LLZ589853:LLZ589854 LVV589853:LVV589854 MFR589853:MFR589854 MPN589853:MPN589854 MZJ589853:MZJ589854 NJF589853:NJF589854 NTB589853:NTB589854 OCX589853:OCX589854 OMT589853:OMT589854 OWP589853:OWP589854 PGL589853:PGL589854 PQH589853:PQH589854 QAD589853:QAD589854 QJZ589853:QJZ589854 QTV589853:QTV589854 RDR589853:RDR589854 RNN589853:RNN589854 RXJ589853:RXJ589854 SHF589853:SHF589854 SRB589853:SRB589854 TAX589853:TAX589854 TKT589853:TKT589854 TUP589853:TUP589854 UEL589853:UEL589854 UOH589853:UOH589854 UYD589853:UYD589854 VHZ589853:VHZ589854 VRV589853:VRV589854 WBR589853:WBR589854 WLN589853:WLN589854 WVJ589853:WVJ589854 B655389:B655390 IX655389:IX655390 ST655389:ST655390 ACP655389:ACP655390 AML655389:AML655390 AWH655389:AWH655390 BGD655389:BGD655390 BPZ655389:BPZ655390 BZV655389:BZV655390 CJR655389:CJR655390 CTN655389:CTN655390 DDJ655389:DDJ655390 DNF655389:DNF655390 DXB655389:DXB655390 EGX655389:EGX655390 EQT655389:EQT655390 FAP655389:FAP655390 FKL655389:FKL655390 FUH655389:FUH655390 GED655389:GED655390 GNZ655389:GNZ655390 GXV655389:GXV655390 HHR655389:HHR655390 HRN655389:HRN655390 IBJ655389:IBJ655390 ILF655389:ILF655390 IVB655389:IVB655390 JEX655389:JEX655390 JOT655389:JOT655390 JYP655389:JYP655390 KIL655389:KIL655390 KSH655389:KSH655390 LCD655389:LCD655390 LLZ655389:LLZ655390 LVV655389:LVV655390 MFR655389:MFR655390 MPN655389:MPN655390 MZJ655389:MZJ655390 NJF655389:NJF655390 NTB655389:NTB655390 OCX655389:OCX655390 OMT655389:OMT655390 OWP655389:OWP655390 PGL655389:PGL655390 PQH655389:PQH655390 QAD655389:QAD655390 QJZ655389:QJZ655390 QTV655389:QTV655390 RDR655389:RDR655390 RNN655389:RNN655390 RXJ655389:RXJ655390 SHF655389:SHF655390 SRB655389:SRB655390 TAX655389:TAX655390 TKT655389:TKT655390 TUP655389:TUP655390 UEL655389:UEL655390 UOH655389:UOH655390 UYD655389:UYD655390 VHZ655389:VHZ655390 VRV655389:VRV655390 WBR655389:WBR655390 WLN655389:WLN655390 WVJ655389:WVJ655390 B720925:B720926 IX720925:IX720926 ST720925:ST720926 ACP720925:ACP720926 AML720925:AML720926 AWH720925:AWH720926 BGD720925:BGD720926 BPZ720925:BPZ720926 BZV720925:BZV720926 CJR720925:CJR720926 CTN720925:CTN720926 DDJ720925:DDJ720926 DNF720925:DNF720926 DXB720925:DXB720926 EGX720925:EGX720926 EQT720925:EQT720926 FAP720925:FAP720926 FKL720925:FKL720926 FUH720925:FUH720926 GED720925:GED720926 GNZ720925:GNZ720926 GXV720925:GXV720926 HHR720925:HHR720926 HRN720925:HRN720926 IBJ720925:IBJ720926 ILF720925:ILF720926 IVB720925:IVB720926 JEX720925:JEX720926 JOT720925:JOT720926 JYP720925:JYP720926 KIL720925:KIL720926 KSH720925:KSH720926 LCD720925:LCD720926 LLZ720925:LLZ720926 LVV720925:LVV720926 MFR720925:MFR720926 MPN720925:MPN720926 MZJ720925:MZJ720926 NJF720925:NJF720926 NTB720925:NTB720926 OCX720925:OCX720926 OMT720925:OMT720926 OWP720925:OWP720926 PGL720925:PGL720926 PQH720925:PQH720926 QAD720925:QAD720926 QJZ720925:QJZ720926 QTV720925:QTV720926 RDR720925:RDR720926 RNN720925:RNN720926 RXJ720925:RXJ720926 SHF720925:SHF720926 SRB720925:SRB720926 TAX720925:TAX720926 TKT720925:TKT720926 TUP720925:TUP720926 UEL720925:UEL720926 UOH720925:UOH720926 UYD720925:UYD720926 VHZ720925:VHZ720926 VRV720925:VRV720926 WBR720925:WBR720926 WLN720925:WLN720926 WVJ720925:WVJ720926 B786461:B786462 IX786461:IX786462 ST786461:ST786462 ACP786461:ACP786462 AML786461:AML786462 AWH786461:AWH786462 BGD786461:BGD786462 BPZ786461:BPZ786462 BZV786461:BZV786462 CJR786461:CJR786462 CTN786461:CTN786462 DDJ786461:DDJ786462 DNF786461:DNF786462 DXB786461:DXB786462 EGX786461:EGX786462 EQT786461:EQT786462 FAP786461:FAP786462 FKL786461:FKL786462 FUH786461:FUH786462 GED786461:GED786462 GNZ786461:GNZ786462 GXV786461:GXV786462 HHR786461:HHR786462 HRN786461:HRN786462 IBJ786461:IBJ786462 ILF786461:ILF786462 IVB786461:IVB786462 JEX786461:JEX786462 JOT786461:JOT786462 JYP786461:JYP786462 KIL786461:KIL786462 KSH786461:KSH786462 LCD786461:LCD786462 LLZ786461:LLZ786462 LVV786461:LVV786462 MFR786461:MFR786462 MPN786461:MPN786462 MZJ786461:MZJ786462 NJF786461:NJF786462 NTB786461:NTB786462 OCX786461:OCX786462 OMT786461:OMT786462 OWP786461:OWP786462 PGL786461:PGL786462 PQH786461:PQH786462 QAD786461:QAD786462 QJZ786461:QJZ786462 QTV786461:QTV786462 RDR786461:RDR786462 RNN786461:RNN786462 RXJ786461:RXJ786462 SHF786461:SHF786462 SRB786461:SRB786462 TAX786461:TAX786462 TKT786461:TKT786462 TUP786461:TUP786462 UEL786461:UEL786462 UOH786461:UOH786462 UYD786461:UYD786462 VHZ786461:VHZ786462 VRV786461:VRV786462 WBR786461:WBR786462 WLN786461:WLN786462 WVJ786461:WVJ786462 B851997:B851998 IX851997:IX851998 ST851997:ST851998 ACP851997:ACP851998 AML851997:AML851998 AWH851997:AWH851998 BGD851997:BGD851998 BPZ851997:BPZ851998 BZV851997:BZV851998 CJR851997:CJR851998 CTN851997:CTN851998 DDJ851997:DDJ851998 DNF851997:DNF851998 DXB851997:DXB851998 EGX851997:EGX851998 EQT851997:EQT851998 FAP851997:FAP851998 FKL851997:FKL851998 FUH851997:FUH851998 GED851997:GED851998 GNZ851997:GNZ851998 GXV851997:GXV851998 HHR851997:HHR851998 HRN851997:HRN851998 IBJ851997:IBJ851998 ILF851997:ILF851998 IVB851997:IVB851998 JEX851997:JEX851998 JOT851997:JOT851998 JYP851997:JYP851998 KIL851997:KIL851998 KSH851997:KSH851998 LCD851997:LCD851998 LLZ851997:LLZ851998 LVV851997:LVV851998 MFR851997:MFR851998 MPN851997:MPN851998 MZJ851997:MZJ851998 NJF851997:NJF851998 NTB851997:NTB851998 OCX851997:OCX851998 OMT851997:OMT851998 OWP851997:OWP851998 PGL851997:PGL851998 PQH851997:PQH851998 QAD851997:QAD851998 QJZ851997:QJZ851998 QTV851997:QTV851998 RDR851997:RDR851998 RNN851997:RNN851998 RXJ851997:RXJ851998 SHF851997:SHF851998 SRB851997:SRB851998 TAX851997:TAX851998 TKT851997:TKT851998 TUP851997:TUP851998 UEL851997:UEL851998 UOH851997:UOH851998 UYD851997:UYD851998 VHZ851997:VHZ851998 VRV851997:VRV851998 WBR851997:WBR851998 WLN851997:WLN851998 WVJ851997:WVJ851998 B917533:B917534 IX917533:IX917534 ST917533:ST917534 ACP917533:ACP917534 AML917533:AML917534 AWH917533:AWH917534 BGD917533:BGD917534 BPZ917533:BPZ917534 BZV917533:BZV917534 CJR917533:CJR917534 CTN917533:CTN917534 DDJ917533:DDJ917534 DNF917533:DNF917534 DXB917533:DXB917534 EGX917533:EGX917534 EQT917533:EQT917534 FAP917533:FAP917534 FKL917533:FKL917534 FUH917533:FUH917534 GED917533:GED917534 GNZ917533:GNZ917534 GXV917533:GXV917534 HHR917533:HHR917534 HRN917533:HRN917534 IBJ917533:IBJ917534 ILF917533:ILF917534 IVB917533:IVB917534 JEX917533:JEX917534 JOT917533:JOT917534 JYP917533:JYP917534 KIL917533:KIL917534 KSH917533:KSH917534 LCD917533:LCD917534 LLZ917533:LLZ917534 LVV917533:LVV917534 MFR917533:MFR917534 MPN917533:MPN917534 MZJ917533:MZJ917534 NJF917533:NJF917534 NTB917533:NTB917534 OCX917533:OCX917534 OMT917533:OMT917534 OWP917533:OWP917534 PGL917533:PGL917534 PQH917533:PQH917534 QAD917533:QAD917534 QJZ917533:QJZ917534 QTV917533:QTV917534 RDR917533:RDR917534 RNN917533:RNN917534 RXJ917533:RXJ917534 SHF917533:SHF917534 SRB917533:SRB917534 TAX917533:TAX917534 TKT917533:TKT917534 TUP917533:TUP917534 UEL917533:UEL917534 UOH917533:UOH917534 UYD917533:UYD917534 VHZ917533:VHZ917534 VRV917533:VRV917534 WBR917533:WBR917534 WLN917533:WLN917534 WVJ917533:WVJ917534 B983069:B983070 IX983069:IX983070 ST983069:ST983070 ACP983069:ACP983070 AML983069:AML983070 AWH983069:AWH983070 BGD983069:BGD983070 BPZ983069:BPZ983070 BZV983069:BZV983070 CJR983069:CJR983070 CTN983069:CTN983070 DDJ983069:DDJ983070 DNF983069:DNF983070 DXB983069:DXB983070 EGX983069:EGX983070 EQT983069:EQT983070 FAP983069:FAP983070 FKL983069:FKL983070 FUH983069:FUH983070 GED983069:GED983070 GNZ983069:GNZ983070 GXV983069:GXV983070 HHR983069:HHR983070 HRN983069:HRN983070 IBJ983069:IBJ983070 ILF983069:ILF983070 IVB983069:IVB983070 JEX983069:JEX983070 JOT983069:JOT983070 JYP983069:JYP983070 KIL983069:KIL983070 KSH983069:KSH983070 LCD983069:LCD983070 LLZ983069:LLZ983070 LVV983069:LVV983070 MFR983069:MFR983070 MPN983069:MPN983070 MZJ983069:MZJ983070 NJF983069:NJF983070 NTB983069:NTB983070 OCX983069:OCX983070 OMT983069:OMT983070 OWP983069:OWP983070 PGL983069:PGL983070 PQH983069:PQH983070 QAD983069:QAD983070 QJZ983069:QJZ983070 QTV983069:QTV983070 RDR983069:RDR983070 RNN983069:RNN983070 RXJ983069:RXJ983070 SHF983069:SHF983070 SRB983069:SRB983070 TAX983069:TAX983070 TKT983069:TKT983070 TUP983069:TUP983070 UEL983069:UEL983070 UOH983069:UOH983070 UYD983069:UYD983070 VHZ983069:VHZ983070 VRV983069:VRV983070 WBR983069:WBR983070 WLN983069:WLN983070 WVJ983069:WVJ983070 H14 H29:H30 H56 H71:H72 B56 B71:B72" xr:uid="{00000000-0002-0000-0900-00000C000000}"/>
    <dataValidation allowBlank="1" showInputMessage="1" showErrorMessage="1" promptTitle="SIR for Replacement" prompt="The SIR must be ≥ 1 to qualify for replacement."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S20 SO20 ACK20 AMG20 AWC20 BFY20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XFA20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XFA65556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XFA131092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XFA196628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XFA262164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XFA327700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XFA393236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XFA458772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XFA524308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XFA589844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XFA655380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XFA720916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XFA786452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XFA851988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XFA917524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XFA983060 J20 J62 D62" xr:uid="{00000000-0002-0000-0900-00000D000000}"/>
    <dataValidation allowBlank="1" showInputMessage="1" showErrorMessage="1" promptTitle="Existing EER" prompt="Enter the EER as found on the plate of the existing unit.  If the EER cannot be found skip this entry and meter the unit._x000a_" sqref="B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B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B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B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B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B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B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B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B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B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B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B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B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B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B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B1048572 IX1048572 ST1048572 ACP1048572 AML1048572 AWH1048572 BGD1048572 BPZ1048572 BZV1048572 CJR1048572 CTN1048572 DDJ1048572 DNF1048572 DXB1048572 EGX1048572 EQT1048572 FAP1048572 FKL1048572 FUH1048572 GED1048572 GNZ1048572 GXV1048572 HHR1048572 HRN1048572 IBJ1048572 ILF1048572 IVB1048572 JEX1048572 JOT1048572 JYP1048572 KIL1048572 KSH1048572 LCD1048572 LLZ1048572 LVV1048572 MFR1048572 MPN1048572 MZJ1048572 NJF1048572 NTB1048572 OCX1048572 OMT1048572 OWP1048572 PGL1048572 PQH1048572 QAD1048572 QJZ1048572 QTV1048572 RDR1048572 RNN1048572 RXJ1048572 SHF1048572 SRB1048572 TAX1048572 TKT1048572 TUP1048572 UEL1048572 UOH1048572 UYD1048572 VHZ1048572 VRV1048572 WBR1048572 WLN1048572 WVJ1048572 IQ65532 SM65532 ACI65532 AME65532 AWA65532 BFW65532 BPS65532 BZO65532 CJK65532 CTG65532 DDC65532 DMY65532 DWU65532 EGQ65532 EQM65532 FAI65532 FKE65532 FUA65532 GDW65532 GNS65532 GXO65532 HHK65532 HRG65532 IBC65532 IKY65532 IUU65532 JEQ65532 JOM65532 JYI65532 KIE65532 KSA65532 LBW65532 LLS65532 LVO65532 MFK65532 MPG65532 MZC65532 NIY65532 NSU65532 OCQ65532 OMM65532 OWI65532 PGE65532 PQA65532 PZW65532 QJS65532 QTO65532 RDK65532 RNG65532 RXC65532 SGY65532 SQU65532 TAQ65532 TKM65532 TUI65532 UEE65532 UOA65532 UXW65532 VHS65532 VRO65532 WBK65532 WLG65532 WVC65532 XEY65532 IQ131068 SM131068 ACI131068 AME131068 AWA131068 BFW131068 BPS131068 BZO131068 CJK131068 CTG131068 DDC131068 DMY131068 DWU131068 EGQ131068 EQM131068 FAI131068 FKE131068 FUA131068 GDW131068 GNS131068 GXO131068 HHK131068 HRG131068 IBC131068 IKY131068 IUU131068 JEQ131068 JOM131068 JYI131068 KIE131068 KSA131068 LBW131068 LLS131068 LVO131068 MFK131068 MPG131068 MZC131068 NIY131068 NSU131068 OCQ131068 OMM131068 OWI131068 PGE131068 PQA131068 PZW131068 QJS131068 QTO131068 RDK131068 RNG131068 RXC131068 SGY131068 SQU131068 TAQ131068 TKM131068 TUI131068 UEE131068 UOA131068 UXW131068 VHS131068 VRO131068 WBK131068 WLG131068 WVC131068 XEY131068 IQ196604 SM196604 ACI196604 AME196604 AWA196604 BFW196604 BPS196604 BZO196604 CJK196604 CTG196604 DDC196604 DMY196604 DWU196604 EGQ196604 EQM196604 FAI196604 FKE196604 FUA196604 GDW196604 GNS196604 GXO196604 HHK196604 HRG196604 IBC196604 IKY196604 IUU196604 JEQ196604 JOM196604 JYI196604 KIE196604 KSA196604 LBW196604 LLS196604 LVO196604 MFK196604 MPG196604 MZC196604 NIY196604 NSU196604 OCQ196604 OMM196604 OWI196604 PGE196604 PQA196604 PZW196604 QJS196604 QTO196604 RDK196604 RNG196604 RXC196604 SGY196604 SQU196604 TAQ196604 TKM196604 TUI196604 UEE196604 UOA196604 UXW196604 VHS196604 VRO196604 WBK196604 WLG196604 WVC196604 XEY196604 IQ262140 SM262140 ACI262140 AME262140 AWA262140 BFW262140 BPS262140 BZO262140 CJK262140 CTG262140 DDC262140 DMY262140 DWU262140 EGQ262140 EQM262140 FAI262140 FKE262140 FUA262140 GDW262140 GNS262140 GXO262140 HHK262140 HRG262140 IBC262140 IKY262140 IUU262140 JEQ262140 JOM262140 JYI262140 KIE262140 KSA262140 LBW262140 LLS262140 LVO262140 MFK262140 MPG262140 MZC262140 NIY262140 NSU262140 OCQ262140 OMM262140 OWI262140 PGE262140 PQA262140 PZW262140 QJS262140 QTO262140 RDK262140 RNG262140 RXC262140 SGY262140 SQU262140 TAQ262140 TKM262140 TUI262140 UEE262140 UOA262140 UXW262140 VHS262140 VRO262140 WBK262140 WLG262140 WVC262140 XEY262140 IQ327676 SM327676 ACI327676 AME327676 AWA327676 BFW327676 BPS327676 BZO327676 CJK327676 CTG327676 DDC327676 DMY327676 DWU327676 EGQ327676 EQM327676 FAI327676 FKE327676 FUA327676 GDW327676 GNS327676 GXO327676 HHK327676 HRG327676 IBC327676 IKY327676 IUU327676 JEQ327676 JOM327676 JYI327676 KIE327676 KSA327676 LBW327676 LLS327676 LVO327676 MFK327676 MPG327676 MZC327676 NIY327676 NSU327676 OCQ327676 OMM327676 OWI327676 PGE327676 PQA327676 PZW327676 QJS327676 QTO327676 RDK327676 RNG327676 RXC327676 SGY327676 SQU327676 TAQ327676 TKM327676 TUI327676 UEE327676 UOA327676 UXW327676 VHS327676 VRO327676 WBK327676 WLG327676 WVC327676 XEY327676 IQ393212 SM393212 ACI393212 AME393212 AWA393212 BFW393212 BPS393212 BZO393212 CJK393212 CTG393212 DDC393212 DMY393212 DWU393212 EGQ393212 EQM393212 FAI393212 FKE393212 FUA393212 GDW393212 GNS393212 GXO393212 HHK393212 HRG393212 IBC393212 IKY393212 IUU393212 JEQ393212 JOM393212 JYI393212 KIE393212 KSA393212 LBW393212 LLS393212 LVO393212 MFK393212 MPG393212 MZC393212 NIY393212 NSU393212 OCQ393212 OMM393212 OWI393212 PGE393212 PQA393212 PZW393212 QJS393212 QTO393212 RDK393212 RNG393212 RXC393212 SGY393212 SQU393212 TAQ393212 TKM393212 TUI393212 UEE393212 UOA393212 UXW393212 VHS393212 VRO393212 WBK393212 WLG393212 WVC393212 XEY393212 IQ458748 SM458748 ACI458748 AME458748 AWA458748 BFW458748 BPS458748 BZO458748 CJK458748 CTG458748 DDC458748 DMY458748 DWU458748 EGQ458748 EQM458748 FAI458748 FKE458748 FUA458748 GDW458748 GNS458748 GXO458748 HHK458748 HRG458748 IBC458748 IKY458748 IUU458748 JEQ458748 JOM458748 JYI458748 KIE458748 KSA458748 LBW458748 LLS458748 LVO458748 MFK458748 MPG458748 MZC458748 NIY458748 NSU458748 OCQ458748 OMM458748 OWI458748 PGE458748 PQA458748 PZW458748 QJS458748 QTO458748 RDK458748 RNG458748 RXC458748 SGY458748 SQU458748 TAQ458748 TKM458748 TUI458748 UEE458748 UOA458748 UXW458748 VHS458748 VRO458748 WBK458748 WLG458748 WVC458748 XEY458748 IQ524284 SM524284 ACI524284 AME524284 AWA524284 BFW524284 BPS524284 BZO524284 CJK524284 CTG524284 DDC524284 DMY524284 DWU524284 EGQ524284 EQM524284 FAI524284 FKE524284 FUA524284 GDW524284 GNS524284 GXO524284 HHK524284 HRG524284 IBC524284 IKY524284 IUU524284 JEQ524284 JOM524284 JYI524284 KIE524284 KSA524284 LBW524284 LLS524284 LVO524284 MFK524284 MPG524284 MZC524284 NIY524284 NSU524284 OCQ524284 OMM524284 OWI524284 PGE524284 PQA524284 PZW524284 QJS524284 QTO524284 RDK524284 RNG524284 RXC524284 SGY524284 SQU524284 TAQ524284 TKM524284 TUI524284 UEE524284 UOA524284 UXW524284 VHS524284 VRO524284 WBK524284 WLG524284 WVC524284 XEY524284 IQ589820 SM589820 ACI589820 AME589820 AWA589820 BFW589820 BPS589820 BZO589820 CJK589820 CTG589820 DDC589820 DMY589820 DWU589820 EGQ589820 EQM589820 FAI589820 FKE589820 FUA589820 GDW589820 GNS589820 GXO589820 HHK589820 HRG589820 IBC589820 IKY589820 IUU589820 JEQ589820 JOM589820 JYI589820 KIE589820 KSA589820 LBW589820 LLS589820 LVO589820 MFK589820 MPG589820 MZC589820 NIY589820 NSU589820 OCQ589820 OMM589820 OWI589820 PGE589820 PQA589820 PZW589820 QJS589820 QTO589820 RDK589820 RNG589820 RXC589820 SGY589820 SQU589820 TAQ589820 TKM589820 TUI589820 UEE589820 UOA589820 UXW589820 VHS589820 VRO589820 WBK589820 WLG589820 WVC589820 XEY589820 IQ655356 SM655356 ACI655356 AME655356 AWA655356 BFW655356 BPS655356 BZO655356 CJK655356 CTG655356 DDC655356 DMY655356 DWU655356 EGQ655356 EQM655356 FAI655356 FKE655356 FUA655356 GDW655356 GNS655356 GXO655356 HHK655356 HRG655356 IBC655356 IKY655356 IUU655356 JEQ655356 JOM655356 JYI655356 KIE655356 KSA655356 LBW655356 LLS655356 LVO655356 MFK655356 MPG655356 MZC655356 NIY655356 NSU655356 OCQ655356 OMM655356 OWI655356 PGE655356 PQA655356 PZW655356 QJS655356 QTO655356 RDK655356 RNG655356 RXC655356 SGY655356 SQU655356 TAQ655356 TKM655356 TUI655356 UEE655356 UOA655356 UXW655356 VHS655356 VRO655356 WBK655356 WLG655356 WVC655356 XEY655356 IQ720892 SM720892 ACI720892 AME720892 AWA720892 BFW720892 BPS720892 BZO720892 CJK720892 CTG720892 DDC720892 DMY720892 DWU720892 EGQ720892 EQM720892 FAI720892 FKE720892 FUA720892 GDW720892 GNS720892 GXO720892 HHK720892 HRG720892 IBC720892 IKY720892 IUU720892 JEQ720892 JOM720892 JYI720892 KIE720892 KSA720892 LBW720892 LLS720892 LVO720892 MFK720892 MPG720892 MZC720892 NIY720892 NSU720892 OCQ720892 OMM720892 OWI720892 PGE720892 PQA720892 PZW720892 QJS720892 QTO720892 RDK720892 RNG720892 RXC720892 SGY720892 SQU720892 TAQ720892 TKM720892 TUI720892 UEE720892 UOA720892 UXW720892 VHS720892 VRO720892 WBK720892 WLG720892 WVC720892 XEY720892 IQ786428 SM786428 ACI786428 AME786428 AWA786428 BFW786428 BPS786428 BZO786428 CJK786428 CTG786428 DDC786428 DMY786428 DWU786428 EGQ786428 EQM786428 FAI786428 FKE786428 FUA786428 GDW786428 GNS786428 GXO786428 HHK786428 HRG786428 IBC786428 IKY786428 IUU786428 JEQ786428 JOM786428 JYI786428 KIE786428 KSA786428 LBW786428 LLS786428 LVO786428 MFK786428 MPG786428 MZC786428 NIY786428 NSU786428 OCQ786428 OMM786428 OWI786428 PGE786428 PQA786428 PZW786428 QJS786428 QTO786428 RDK786428 RNG786428 RXC786428 SGY786428 SQU786428 TAQ786428 TKM786428 TUI786428 UEE786428 UOA786428 UXW786428 VHS786428 VRO786428 WBK786428 WLG786428 WVC786428 XEY786428 IQ851964 SM851964 ACI851964 AME851964 AWA851964 BFW851964 BPS851964 BZO851964 CJK851964 CTG851964 DDC851964 DMY851964 DWU851964 EGQ851964 EQM851964 FAI851964 FKE851964 FUA851964 GDW851964 GNS851964 GXO851964 HHK851964 HRG851964 IBC851964 IKY851964 IUU851964 JEQ851964 JOM851964 JYI851964 KIE851964 KSA851964 LBW851964 LLS851964 LVO851964 MFK851964 MPG851964 MZC851964 NIY851964 NSU851964 OCQ851964 OMM851964 OWI851964 PGE851964 PQA851964 PZW851964 QJS851964 QTO851964 RDK851964 RNG851964 RXC851964 SGY851964 SQU851964 TAQ851964 TKM851964 TUI851964 UEE851964 UOA851964 UXW851964 VHS851964 VRO851964 WBK851964 WLG851964 WVC851964 XEY851964 IQ917500 SM917500 ACI917500 AME917500 AWA917500 BFW917500 BPS917500 BZO917500 CJK917500 CTG917500 DDC917500 DMY917500 DWU917500 EGQ917500 EQM917500 FAI917500 FKE917500 FUA917500 GDW917500 GNS917500 GXO917500 HHK917500 HRG917500 IBC917500 IKY917500 IUU917500 JEQ917500 JOM917500 JYI917500 KIE917500 KSA917500 LBW917500 LLS917500 LVO917500 MFK917500 MPG917500 MZC917500 NIY917500 NSU917500 OCQ917500 OMM917500 OWI917500 PGE917500 PQA917500 PZW917500 QJS917500 QTO917500 RDK917500 RNG917500 RXC917500 SGY917500 SQU917500 TAQ917500 TKM917500 TUI917500 UEE917500 UOA917500 UXW917500 VHS917500 VRO917500 WBK917500 WLG917500 WVC917500 XEY917500 IQ983036 SM983036 ACI983036 AME983036 AWA983036 BFW983036 BPS983036 BZO983036 CJK983036 CTG983036 DDC983036 DMY983036 DWU983036 EGQ983036 EQM983036 FAI983036 FKE983036 FUA983036 GDW983036 GNS983036 GXO983036 HHK983036 HRG983036 IBC983036 IKY983036 IUU983036 JEQ983036 JOM983036 JYI983036 KIE983036 KSA983036 LBW983036 LLS983036 LVO983036 MFK983036 MPG983036 MZC983036 NIY983036 NSU983036 OCQ983036 OMM983036 OWI983036 PGE983036 PQA983036 PZW983036 QJS983036 QTO983036 RDK983036 RNG983036 RXC983036 SGY983036 SQU983036 TAQ983036 TKM983036 TUI983036 UEE983036 UOA983036 UXW983036 VHS983036 VRO983036 WBK983036 WLG983036 WVC983036 XEY983036 IQ1048572 SM1048572 ACI1048572 AME1048572 AWA1048572 BFW1048572 BPS1048572 BZO1048572 CJK1048572 CTG1048572 DDC1048572 DMY1048572 DWU1048572 EGQ1048572 EQM1048572 FAI1048572 FKE1048572 FUA1048572 GDW1048572 GNS1048572 GXO1048572 HHK1048572 HRG1048572 IBC1048572 IKY1048572 IUU1048572 JEQ1048572 JOM1048572 JYI1048572 KIE1048572 KSA1048572 LBW1048572 LLS1048572 LVO1048572 MFK1048572 MPG1048572 MZC1048572 NIY1048572 NSU1048572 OCQ1048572 OMM1048572 OWI1048572 PGE1048572 PQA1048572 PZW1048572 QJS1048572 QTO1048572 RDK1048572 RNG1048572 RXC1048572 SGY1048572 SQU1048572 TAQ1048572 TKM1048572 TUI1048572 UEE1048572 UOA1048572 UXW1048572 VHS1048572 VRO1048572 WBK1048572 WLG1048572 WVC1048572 XEY1048572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H26 H68 B68" xr:uid="{00000000-0002-0000-0900-00000E000000}"/>
    <dataValidation allowBlank="1" showInputMessage="1" showErrorMessage="1" promptTitle="Existing BTUs" prompt="Enter the BTUs if it can be found on the unit.  If it cannot be found the assessor must estimate and take a photo of the unit.  Window units range from 5,000 to 24,000." sqref="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1048574 IX1048574 ST1048574 ACP1048574 AML1048574 AWH1048574 BGD1048574 BPZ1048574 BZV1048574 CJR1048574 CTN1048574 DDJ1048574 DNF1048574 DXB1048574 EGX1048574 EQT1048574 FAP1048574 FKL1048574 FUH1048574 GED1048574 GNZ1048574 GXV1048574 HHR1048574 HRN1048574 IBJ1048574 ILF1048574 IVB1048574 JEX1048574 JOT1048574 JYP1048574 KIL1048574 KSH1048574 LCD1048574 LLZ1048574 LVV1048574 MFR1048574 MPN1048574 MZJ1048574 NJF1048574 NTB1048574 OCX1048574 OMT1048574 OWP1048574 PGL1048574 PQH1048574 QAD1048574 QJZ1048574 QTV1048574 RDR1048574 RNN1048574 RXJ1048574 SHF1048574 SRB1048574 TAX1048574 TKT1048574 TUP1048574 UEL1048574 UOH1048574 UYD1048574 VHZ1048574 VRV1048574 WBR1048574 WLN1048574 WVJ1048574 IQ65534 SM65534 ACI65534 AME65534 AWA65534 BFW65534 BPS65534 BZO65534 CJK65534 CTG65534 DDC65534 DMY65534 DWU65534 EGQ65534 EQM65534 FAI65534 FKE65534 FUA65534 GDW65534 GNS65534 GXO65534 HHK65534 HRG65534 IBC65534 IKY65534 IUU65534 JEQ65534 JOM65534 JYI65534 KIE65534 KSA65534 LBW65534 LLS65534 LVO65534 MFK65534 MPG65534 MZC65534 NIY65534 NSU65534 OCQ65534 OMM65534 OWI65534 PGE65534 PQA65534 PZW65534 QJS65534 QTO65534 RDK65534 RNG65534 RXC65534 SGY65534 SQU65534 TAQ65534 TKM65534 TUI65534 UEE65534 UOA65534 UXW65534 VHS65534 VRO65534 WBK65534 WLG65534 WVC65534 XEY65534 IQ131070 SM131070 ACI131070 AME131070 AWA131070 BFW131070 BPS131070 BZO131070 CJK131070 CTG131070 DDC131070 DMY131070 DWU131070 EGQ131070 EQM131070 FAI131070 FKE131070 FUA131070 GDW131070 GNS131070 GXO131070 HHK131070 HRG131070 IBC131070 IKY131070 IUU131070 JEQ131070 JOM131070 JYI131070 KIE131070 KSA131070 LBW131070 LLS131070 LVO131070 MFK131070 MPG131070 MZC131070 NIY131070 NSU131070 OCQ131070 OMM131070 OWI131070 PGE131070 PQA131070 PZW131070 QJS131070 QTO131070 RDK131070 RNG131070 RXC131070 SGY131070 SQU131070 TAQ131070 TKM131070 TUI131070 UEE131070 UOA131070 UXW131070 VHS131070 VRO131070 WBK131070 WLG131070 WVC131070 XEY131070 IQ196606 SM196606 ACI196606 AME196606 AWA196606 BFW196606 BPS196606 BZO196606 CJK196606 CTG196606 DDC196606 DMY196606 DWU196606 EGQ196606 EQM196606 FAI196606 FKE196606 FUA196606 GDW196606 GNS196606 GXO196606 HHK196606 HRG196606 IBC196606 IKY196606 IUU196606 JEQ196606 JOM196606 JYI196606 KIE196606 KSA196606 LBW196606 LLS196606 LVO196606 MFK196606 MPG196606 MZC196606 NIY196606 NSU196606 OCQ196606 OMM196606 OWI196606 PGE196606 PQA196606 PZW196606 QJS196606 QTO196606 RDK196606 RNG196606 RXC196606 SGY196606 SQU196606 TAQ196606 TKM196606 TUI196606 UEE196606 UOA196606 UXW196606 VHS196606 VRO196606 WBK196606 WLG196606 WVC196606 XEY196606 IQ262142 SM262142 ACI262142 AME262142 AWA262142 BFW262142 BPS262142 BZO262142 CJK262142 CTG262142 DDC262142 DMY262142 DWU262142 EGQ262142 EQM262142 FAI262142 FKE262142 FUA262142 GDW262142 GNS262142 GXO262142 HHK262142 HRG262142 IBC262142 IKY262142 IUU262142 JEQ262142 JOM262142 JYI262142 KIE262142 KSA262142 LBW262142 LLS262142 LVO262142 MFK262142 MPG262142 MZC262142 NIY262142 NSU262142 OCQ262142 OMM262142 OWI262142 PGE262142 PQA262142 PZW262142 QJS262142 QTO262142 RDK262142 RNG262142 RXC262142 SGY262142 SQU262142 TAQ262142 TKM262142 TUI262142 UEE262142 UOA262142 UXW262142 VHS262142 VRO262142 WBK262142 WLG262142 WVC262142 XEY262142 IQ327678 SM327678 ACI327678 AME327678 AWA327678 BFW327678 BPS327678 BZO327678 CJK327678 CTG327678 DDC327678 DMY327678 DWU327678 EGQ327678 EQM327678 FAI327678 FKE327678 FUA327678 GDW327678 GNS327678 GXO327678 HHK327678 HRG327678 IBC327678 IKY327678 IUU327678 JEQ327678 JOM327678 JYI327678 KIE327678 KSA327678 LBW327678 LLS327678 LVO327678 MFK327678 MPG327678 MZC327678 NIY327678 NSU327678 OCQ327678 OMM327678 OWI327678 PGE327678 PQA327678 PZW327678 QJS327678 QTO327678 RDK327678 RNG327678 RXC327678 SGY327678 SQU327678 TAQ327678 TKM327678 TUI327678 UEE327678 UOA327678 UXW327678 VHS327678 VRO327678 WBK327678 WLG327678 WVC327678 XEY327678 IQ393214 SM393214 ACI393214 AME393214 AWA393214 BFW393214 BPS393214 BZO393214 CJK393214 CTG393214 DDC393214 DMY393214 DWU393214 EGQ393214 EQM393214 FAI393214 FKE393214 FUA393214 GDW393214 GNS393214 GXO393214 HHK393214 HRG393214 IBC393214 IKY393214 IUU393214 JEQ393214 JOM393214 JYI393214 KIE393214 KSA393214 LBW393214 LLS393214 LVO393214 MFK393214 MPG393214 MZC393214 NIY393214 NSU393214 OCQ393214 OMM393214 OWI393214 PGE393214 PQA393214 PZW393214 QJS393214 QTO393214 RDK393214 RNG393214 RXC393214 SGY393214 SQU393214 TAQ393214 TKM393214 TUI393214 UEE393214 UOA393214 UXW393214 VHS393214 VRO393214 WBK393214 WLG393214 WVC393214 XEY393214 IQ458750 SM458750 ACI458750 AME458750 AWA458750 BFW458750 BPS458750 BZO458750 CJK458750 CTG458750 DDC458750 DMY458750 DWU458750 EGQ458750 EQM458750 FAI458750 FKE458750 FUA458750 GDW458750 GNS458750 GXO458750 HHK458750 HRG458750 IBC458750 IKY458750 IUU458750 JEQ458750 JOM458750 JYI458750 KIE458750 KSA458750 LBW458750 LLS458750 LVO458750 MFK458750 MPG458750 MZC458750 NIY458750 NSU458750 OCQ458750 OMM458750 OWI458750 PGE458750 PQA458750 PZW458750 QJS458750 QTO458750 RDK458750 RNG458750 RXC458750 SGY458750 SQU458750 TAQ458750 TKM458750 TUI458750 UEE458750 UOA458750 UXW458750 VHS458750 VRO458750 WBK458750 WLG458750 WVC458750 XEY458750 IQ524286 SM524286 ACI524286 AME524286 AWA524286 BFW524286 BPS524286 BZO524286 CJK524286 CTG524286 DDC524286 DMY524286 DWU524286 EGQ524286 EQM524286 FAI524286 FKE524286 FUA524286 GDW524286 GNS524286 GXO524286 HHK524286 HRG524286 IBC524286 IKY524286 IUU524286 JEQ524286 JOM524286 JYI524286 KIE524286 KSA524286 LBW524286 LLS524286 LVO524286 MFK524286 MPG524286 MZC524286 NIY524286 NSU524286 OCQ524286 OMM524286 OWI524286 PGE524286 PQA524286 PZW524286 QJS524286 QTO524286 RDK524286 RNG524286 RXC524286 SGY524286 SQU524286 TAQ524286 TKM524286 TUI524286 UEE524286 UOA524286 UXW524286 VHS524286 VRO524286 WBK524286 WLG524286 WVC524286 XEY524286 IQ589822 SM589822 ACI589822 AME589822 AWA589822 BFW589822 BPS589822 BZO589822 CJK589822 CTG589822 DDC589822 DMY589822 DWU589822 EGQ589822 EQM589822 FAI589822 FKE589822 FUA589822 GDW589822 GNS589822 GXO589822 HHK589822 HRG589822 IBC589822 IKY589822 IUU589822 JEQ589822 JOM589822 JYI589822 KIE589822 KSA589822 LBW589822 LLS589822 LVO589822 MFK589822 MPG589822 MZC589822 NIY589822 NSU589822 OCQ589822 OMM589822 OWI589822 PGE589822 PQA589822 PZW589822 QJS589822 QTO589822 RDK589822 RNG589822 RXC589822 SGY589822 SQU589822 TAQ589822 TKM589822 TUI589822 UEE589822 UOA589822 UXW589822 VHS589822 VRO589822 WBK589822 WLG589822 WVC589822 XEY589822 IQ655358 SM655358 ACI655358 AME655358 AWA655358 BFW655358 BPS655358 BZO655358 CJK655358 CTG655358 DDC655358 DMY655358 DWU655358 EGQ655358 EQM655358 FAI655358 FKE655358 FUA655358 GDW655358 GNS655358 GXO655358 HHK655358 HRG655358 IBC655358 IKY655358 IUU655358 JEQ655358 JOM655358 JYI655358 KIE655358 KSA655358 LBW655358 LLS655358 LVO655358 MFK655358 MPG655358 MZC655358 NIY655358 NSU655358 OCQ655358 OMM655358 OWI655358 PGE655358 PQA655358 PZW655358 QJS655358 QTO655358 RDK655358 RNG655358 RXC655358 SGY655358 SQU655358 TAQ655358 TKM655358 TUI655358 UEE655358 UOA655358 UXW655358 VHS655358 VRO655358 WBK655358 WLG655358 WVC655358 XEY655358 IQ720894 SM720894 ACI720894 AME720894 AWA720894 BFW720894 BPS720894 BZO720894 CJK720894 CTG720894 DDC720894 DMY720894 DWU720894 EGQ720894 EQM720894 FAI720894 FKE720894 FUA720894 GDW720894 GNS720894 GXO720894 HHK720894 HRG720894 IBC720894 IKY720894 IUU720894 JEQ720894 JOM720894 JYI720894 KIE720894 KSA720894 LBW720894 LLS720894 LVO720894 MFK720894 MPG720894 MZC720894 NIY720894 NSU720894 OCQ720894 OMM720894 OWI720894 PGE720894 PQA720894 PZW720894 QJS720894 QTO720894 RDK720894 RNG720894 RXC720894 SGY720894 SQU720894 TAQ720894 TKM720894 TUI720894 UEE720894 UOA720894 UXW720894 VHS720894 VRO720894 WBK720894 WLG720894 WVC720894 XEY720894 IQ786430 SM786430 ACI786430 AME786430 AWA786430 BFW786430 BPS786430 BZO786430 CJK786430 CTG786430 DDC786430 DMY786430 DWU786430 EGQ786430 EQM786430 FAI786430 FKE786430 FUA786430 GDW786430 GNS786430 GXO786430 HHK786430 HRG786430 IBC786430 IKY786430 IUU786430 JEQ786430 JOM786430 JYI786430 KIE786430 KSA786430 LBW786430 LLS786430 LVO786430 MFK786430 MPG786430 MZC786430 NIY786430 NSU786430 OCQ786430 OMM786430 OWI786430 PGE786430 PQA786430 PZW786430 QJS786430 QTO786430 RDK786430 RNG786430 RXC786430 SGY786430 SQU786430 TAQ786430 TKM786430 TUI786430 UEE786430 UOA786430 UXW786430 VHS786430 VRO786430 WBK786430 WLG786430 WVC786430 XEY786430 IQ851966 SM851966 ACI851966 AME851966 AWA851966 BFW851966 BPS851966 BZO851966 CJK851966 CTG851966 DDC851966 DMY851966 DWU851966 EGQ851966 EQM851966 FAI851966 FKE851966 FUA851966 GDW851966 GNS851966 GXO851966 HHK851966 HRG851966 IBC851966 IKY851966 IUU851966 JEQ851966 JOM851966 JYI851966 KIE851966 KSA851966 LBW851966 LLS851966 LVO851966 MFK851966 MPG851966 MZC851966 NIY851966 NSU851966 OCQ851966 OMM851966 OWI851966 PGE851966 PQA851966 PZW851966 QJS851966 QTO851966 RDK851966 RNG851966 RXC851966 SGY851966 SQU851966 TAQ851966 TKM851966 TUI851966 UEE851966 UOA851966 UXW851966 VHS851966 VRO851966 WBK851966 WLG851966 WVC851966 XEY851966 IQ917502 SM917502 ACI917502 AME917502 AWA917502 BFW917502 BPS917502 BZO917502 CJK917502 CTG917502 DDC917502 DMY917502 DWU917502 EGQ917502 EQM917502 FAI917502 FKE917502 FUA917502 GDW917502 GNS917502 GXO917502 HHK917502 HRG917502 IBC917502 IKY917502 IUU917502 JEQ917502 JOM917502 JYI917502 KIE917502 KSA917502 LBW917502 LLS917502 LVO917502 MFK917502 MPG917502 MZC917502 NIY917502 NSU917502 OCQ917502 OMM917502 OWI917502 PGE917502 PQA917502 PZW917502 QJS917502 QTO917502 RDK917502 RNG917502 RXC917502 SGY917502 SQU917502 TAQ917502 TKM917502 TUI917502 UEE917502 UOA917502 UXW917502 VHS917502 VRO917502 WBK917502 WLG917502 WVC917502 XEY917502 IQ983038 SM983038 ACI983038 AME983038 AWA983038 BFW983038 BPS983038 BZO983038 CJK983038 CTG983038 DDC983038 DMY983038 DWU983038 EGQ983038 EQM983038 FAI983038 FKE983038 FUA983038 GDW983038 GNS983038 GXO983038 HHK983038 HRG983038 IBC983038 IKY983038 IUU983038 JEQ983038 JOM983038 JYI983038 KIE983038 KSA983038 LBW983038 LLS983038 LVO983038 MFK983038 MPG983038 MZC983038 NIY983038 NSU983038 OCQ983038 OMM983038 OWI983038 PGE983038 PQA983038 PZW983038 QJS983038 QTO983038 RDK983038 RNG983038 RXC983038 SGY983038 SQU983038 TAQ983038 TKM983038 TUI983038 UEE983038 UOA983038 UXW983038 VHS983038 VRO983038 WBK983038 WLG983038 WVC983038 XEY983038 IQ1048574 SM1048574 ACI1048574 AME1048574 AWA1048574 BFW1048574 BPS1048574 BZO1048574 CJK1048574 CTG1048574 DDC1048574 DMY1048574 DWU1048574 EGQ1048574 EQM1048574 FAI1048574 FKE1048574 FUA1048574 GDW1048574 GNS1048574 GXO1048574 HHK1048574 HRG1048574 IBC1048574 IKY1048574 IUU1048574 JEQ1048574 JOM1048574 JYI1048574 KIE1048574 KSA1048574 LBW1048574 LLS1048574 LVO1048574 MFK1048574 MPG1048574 MZC1048574 NIY1048574 NSU1048574 OCQ1048574 OMM1048574 OWI1048574 PGE1048574 PQA1048574 PZW1048574 QJS1048574 QTO1048574 RDK1048574 RNG1048574 RXC1048574 SGY1048574 SQU1048574 TAQ1048574 TKM1048574 TUI1048574 UEE1048574 UOA1048574 UXW1048574 VHS1048574 VRO1048574 WBK1048574 WLG1048574 WVC1048574 XEY1048574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H31 H73 B73" xr:uid="{00000000-0002-0000-0900-00000F000000}"/>
    <dataValidation allowBlank="1" showInputMessage="1" showErrorMessage="1" promptTitle="Existing Amps" prompt="Enter the amps found on the plate.  If the amps cannot be found enter the amps reading using a comsuption meter or amp meter." sqref="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B1048576 IX1048576 ST1048576 ACP1048576 AML1048576 AWH1048576 BGD1048576 BPZ1048576 BZV1048576 CJR1048576 CTN1048576 DDJ1048576 DNF1048576 DXB1048576 EGX1048576 EQT1048576 FAP1048576 FKL1048576 FUH1048576 GED1048576 GNZ1048576 GXV1048576 HHR1048576 HRN1048576 IBJ1048576 ILF1048576 IVB1048576 JEX1048576 JOT1048576 JYP1048576 KIL1048576 KSH1048576 LCD1048576 LLZ1048576 LVV1048576 MFR1048576 MPN1048576 MZJ1048576 NJF1048576 NTB1048576 OCX1048576 OMT1048576 OWP1048576 PGL1048576 PQH1048576 QAD1048576 QJZ1048576 QTV1048576 RDR1048576 RNN1048576 RXJ1048576 SHF1048576 SRB1048576 TAX1048576 TKT1048576 TUP1048576 UEL1048576 UOH1048576 UYD1048576 VHZ1048576 VRV1048576 WBR1048576 WLN1048576 WVJ1048576 IQ65536 SM65536 ACI65536 AME65536 AWA65536 BFW65536 BPS65536 BZO65536 CJK65536 CTG65536 DDC65536 DMY65536 DWU65536 EGQ65536 EQM65536 FAI65536 FKE65536 FUA65536 GDW65536 GNS65536 GXO65536 HHK65536 HRG65536 IBC65536 IKY65536 IUU65536 JEQ65536 JOM65536 JYI65536 KIE65536 KSA65536 LBW65536 LLS65536 LVO65536 MFK65536 MPG65536 MZC65536 NIY65536 NSU65536 OCQ65536 OMM65536 OWI65536 PGE65536 PQA65536 PZW65536 QJS65536 QTO65536 RDK65536 RNG65536 RXC65536 SGY65536 SQU65536 TAQ65536 TKM65536 TUI65536 UEE65536 UOA65536 UXW65536 VHS65536 VRO65536 WBK65536 WLG65536 WVC65536 XEY65536 IQ131072 SM131072 ACI131072 AME131072 AWA131072 BFW131072 BPS131072 BZO131072 CJK131072 CTG131072 DDC131072 DMY131072 DWU131072 EGQ131072 EQM131072 FAI131072 FKE131072 FUA131072 GDW131072 GNS131072 GXO131072 HHK131072 HRG131072 IBC131072 IKY131072 IUU131072 JEQ131072 JOM131072 JYI131072 KIE131072 KSA131072 LBW131072 LLS131072 LVO131072 MFK131072 MPG131072 MZC131072 NIY131072 NSU131072 OCQ131072 OMM131072 OWI131072 PGE131072 PQA131072 PZW131072 QJS131072 QTO131072 RDK131072 RNG131072 RXC131072 SGY131072 SQU131072 TAQ131072 TKM131072 TUI131072 UEE131072 UOA131072 UXW131072 VHS131072 VRO131072 WBK131072 WLG131072 WVC131072 XEY131072 IQ196608 SM196608 ACI196608 AME196608 AWA196608 BFW196608 BPS196608 BZO196608 CJK196608 CTG196608 DDC196608 DMY196608 DWU196608 EGQ196608 EQM196608 FAI196608 FKE196608 FUA196608 GDW196608 GNS196608 GXO196608 HHK196608 HRG196608 IBC196608 IKY196608 IUU196608 JEQ196608 JOM196608 JYI196608 KIE196608 KSA196608 LBW196608 LLS196608 LVO196608 MFK196608 MPG196608 MZC196608 NIY196608 NSU196608 OCQ196608 OMM196608 OWI196608 PGE196608 PQA196608 PZW196608 QJS196608 QTO196608 RDK196608 RNG196608 RXC196608 SGY196608 SQU196608 TAQ196608 TKM196608 TUI196608 UEE196608 UOA196608 UXW196608 VHS196608 VRO196608 WBK196608 WLG196608 WVC196608 XEY196608 IQ262144 SM262144 ACI262144 AME262144 AWA262144 BFW262144 BPS262144 BZO262144 CJK262144 CTG262144 DDC262144 DMY262144 DWU262144 EGQ262144 EQM262144 FAI262144 FKE262144 FUA262144 GDW262144 GNS262144 GXO262144 HHK262144 HRG262144 IBC262144 IKY262144 IUU262144 JEQ262144 JOM262144 JYI262144 KIE262144 KSA262144 LBW262144 LLS262144 LVO262144 MFK262144 MPG262144 MZC262144 NIY262144 NSU262144 OCQ262144 OMM262144 OWI262144 PGE262144 PQA262144 PZW262144 QJS262144 QTO262144 RDK262144 RNG262144 RXC262144 SGY262144 SQU262144 TAQ262144 TKM262144 TUI262144 UEE262144 UOA262144 UXW262144 VHS262144 VRO262144 WBK262144 WLG262144 WVC262144 XEY262144 IQ327680 SM327680 ACI327680 AME327680 AWA327680 BFW327680 BPS327680 BZO327680 CJK327680 CTG327680 DDC327680 DMY327680 DWU327680 EGQ327680 EQM327680 FAI327680 FKE327680 FUA327680 GDW327680 GNS327680 GXO327680 HHK327680 HRG327680 IBC327680 IKY327680 IUU327680 JEQ327680 JOM327680 JYI327680 KIE327680 KSA327680 LBW327680 LLS327680 LVO327680 MFK327680 MPG327680 MZC327680 NIY327680 NSU327680 OCQ327680 OMM327680 OWI327680 PGE327680 PQA327680 PZW327680 QJS327680 QTO327680 RDK327680 RNG327680 RXC327680 SGY327680 SQU327680 TAQ327680 TKM327680 TUI327680 UEE327680 UOA327680 UXW327680 VHS327680 VRO327680 WBK327680 WLG327680 WVC327680 XEY327680 IQ393216 SM393216 ACI393216 AME393216 AWA393216 BFW393216 BPS393216 BZO393216 CJK393216 CTG393216 DDC393216 DMY393216 DWU393216 EGQ393216 EQM393216 FAI393216 FKE393216 FUA393216 GDW393216 GNS393216 GXO393216 HHK393216 HRG393216 IBC393216 IKY393216 IUU393216 JEQ393216 JOM393216 JYI393216 KIE393216 KSA393216 LBW393216 LLS393216 LVO393216 MFK393216 MPG393216 MZC393216 NIY393216 NSU393216 OCQ393216 OMM393216 OWI393216 PGE393216 PQA393216 PZW393216 QJS393216 QTO393216 RDK393216 RNG393216 RXC393216 SGY393216 SQU393216 TAQ393216 TKM393216 TUI393216 UEE393216 UOA393216 UXW393216 VHS393216 VRO393216 WBK393216 WLG393216 WVC393216 XEY393216 IQ458752 SM458752 ACI458752 AME458752 AWA458752 BFW458752 BPS458752 BZO458752 CJK458752 CTG458752 DDC458752 DMY458752 DWU458752 EGQ458752 EQM458752 FAI458752 FKE458752 FUA458752 GDW458752 GNS458752 GXO458752 HHK458752 HRG458752 IBC458752 IKY458752 IUU458752 JEQ458752 JOM458752 JYI458752 KIE458752 KSA458752 LBW458752 LLS458752 LVO458752 MFK458752 MPG458752 MZC458752 NIY458752 NSU458752 OCQ458752 OMM458752 OWI458752 PGE458752 PQA458752 PZW458752 QJS458752 QTO458752 RDK458752 RNG458752 RXC458752 SGY458752 SQU458752 TAQ458752 TKM458752 TUI458752 UEE458752 UOA458752 UXW458752 VHS458752 VRO458752 WBK458752 WLG458752 WVC458752 XEY458752 IQ524288 SM524288 ACI524288 AME524288 AWA524288 BFW524288 BPS524288 BZO524288 CJK524288 CTG524288 DDC524288 DMY524288 DWU524288 EGQ524288 EQM524288 FAI524288 FKE524288 FUA524288 GDW524288 GNS524288 GXO524288 HHK524288 HRG524288 IBC524288 IKY524288 IUU524288 JEQ524288 JOM524288 JYI524288 KIE524288 KSA524288 LBW524288 LLS524288 LVO524288 MFK524288 MPG524288 MZC524288 NIY524288 NSU524288 OCQ524288 OMM524288 OWI524288 PGE524288 PQA524288 PZW524288 QJS524288 QTO524288 RDK524288 RNG524288 RXC524288 SGY524288 SQU524288 TAQ524288 TKM524288 TUI524288 UEE524288 UOA524288 UXW524288 VHS524288 VRO524288 WBK524288 WLG524288 WVC524288 XEY524288 IQ589824 SM589824 ACI589824 AME589824 AWA589824 BFW589824 BPS589824 BZO589824 CJK589824 CTG589824 DDC589824 DMY589824 DWU589824 EGQ589824 EQM589824 FAI589824 FKE589824 FUA589824 GDW589824 GNS589824 GXO589824 HHK589824 HRG589824 IBC589824 IKY589824 IUU589824 JEQ589824 JOM589824 JYI589824 KIE589824 KSA589824 LBW589824 LLS589824 LVO589824 MFK589824 MPG589824 MZC589824 NIY589824 NSU589824 OCQ589824 OMM589824 OWI589824 PGE589824 PQA589824 PZW589824 QJS589824 QTO589824 RDK589824 RNG589824 RXC589824 SGY589824 SQU589824 TAQ589824 TKM589824 TUI589824 UEE589824 UOA589824 UXW589824 VHS589824 VRO589824 WBK589824 WLG589824 WVC589824 XEY589824 IQ655360 SM655360 ACI655360 AME655360 AWA655360 BFW655360 BPS655360 BZO655360 CJK655360 CTG655360 DDC655360 DMY655360 DWU655360 EGQ655360 EQM655360 FAI655360 FKE655360 FUA655360 GDW655360 GNS655360 GXO655360 HHK655360 HRG655360 IBC655360 IKY655360 IUU655360 JEQ655360 JOM655360 JYI655360 KIE655360 KSA655360 LBW655360 LLS655360 LVO655360 MFK655360 MPG655360 MZC655360 NIY655360 NSU655360 OCQ655360 OMM655360 OWI655360 PGE655360 PQA655360 PZW655360 QJS655360 QTO655360 RDK655360 RNG655360 RXC655360 SGY655360 SQU655360 TAQ655360 TKM655360 TUI655360 UEE655360 UOA655360 UXW655360 VHS655360 VRO655360 WBK655360 WLG655360 WVC655360 XEY655360 IQ720896 SM720896 ACI720896 AME720896 AWA720896 BFW720896 BPS720896 BZO720896 CJK720896 CTG720896 DDC720896 DMY720896 DWU720896 EGQ720896 EQM720896 FAI720896 FKE720896 FUA720896 GDW720896 GNS720896 GXO720896 HHK720896 HRG720896 IBC720896 IKY720896 IUU720896 JEQ720896 JOM720896 JYI720896 KIE720896 KSA720896 LBW720896 LLS720896 LVO720896 MFK720896 MPG720896 MZC720896 NIY720896 NSU720896 OCQ720896 OMM720896 OWI720896 PGE720896 PQA720896 PZW720896 QJS720896 QTO720896 RDK720896 RNG720896 RXC720896 SGY720896 SQU720896 TAQ720896 TKM720896 TUI720896 UEE720896 UOA720896 UXW720896 VHS720896 VRO720896 WBK720896 WLG720896 WVC720896 XEY720896 IQ786432 SM786432 ACI786432 AME786432 AWA786432 BFW786432 BPS786432 BZO786432 CJK786432 CTG786432 DDC786432 DMY786432 DWU786432 EGQ786432 EQM786432 FAI786432 FKE786432 FUA786432 GDW786432 GNS786432 GXO786432 HHK786432 HRG786432 IBC786432 IKY786432 IUU786432 JEQ786432 JOM786432 JYI786432 KIE786432 KSA786432 LBW786432 LLS786432 LVO786432 MFK786432 MPG786432 MZC786432 NIY786432 NSU786432 OCQ786432 OMM786432 OWI786432 PGE786432 PQA786432 PZW786432 QJS786432 QTO786432 RDK786432 RNG786432 RXC786432 SGY786432 SQU786432 TAQ786432 TKM786432 TUI786432 UEE786432 UOA786432 UXW786432 VHS786432 VRO786432 WBK786432 WLG786432 WVC786432 XEY786432 IQ851968 SM851968 ACI851968 AME851968 AWA851968 BFW851968 BPS851968 BZO851968 CJK851968 CTG851968 DDC851968 DMY851968 DWU851968 EGQ851968 EQM851968 FAI851968 FKE851968 FUA851968 GDW851968 GNS851968 GXO851968 HHK851968 HRG851968 IBC851968 IKY851968 IUU851968 JEQ851968 JOM851968 JYI851968 KIE851968 KSA851968 LBW851968 LLS851968 LVO851968 MFK851968 MPG851968 MZC851968 NIY851968 NSU851968 OCQ851968 OMM851968 OWI851968 PGE851968 PQA851968 PZW851968 QJS851968 QTO851968 RDK851968 RNG851968 RXC851968 SGY851968 SQU851968 TAQ851968 TKM851968 TUI851968 UEE851968 UOA851968 UXW851968 VHS851968 VRO851968 WBK851968 WLG851968 WVC851968 XEY851968 IQ917504 SM917504 ACI917504 AME917504 AWA917504 BFW917504 BPS917504 BZO917504 CJK917504 CTG917504 DDC917504 DMY917504 DWU917504 EGQ917504 EQM917504 FAI917504 FKE917504 FUA917504 GDW917504 GNS917504 GXO917504 HHK917504 HRG917504 IBC917504 IKY917504 IUU917504 JEQ917504 JOM917504 JYI917504 KIE917504 KSA917504 LBW917504 LLS917504 LVO917504 MFK917504 MPG917504 MZC917504 NIY917504 NSU917504 OCQ917504 OMM917504 OWI917504 PGE917504 PQA917504 PZW917504 QJS917504 QTO917504 RDK917504 RNG917504 RXC917504 SGY917504 SQU917504 TAQ917504 TKM917504 TUI917504 UEE917504 UOA917504 UXW917504 VHS917504 VRO917504 WBK917504 WLG917504 WVC917504 XEY917504 IQ983040 SM983040 ACI983040 AME983040 AWA983040 BFW983040 BPS983040 BZO983040 CJK983040 CTG983040 DDC983040 DMY983040 DWU983040 EGQ983040 EQM983040 FAI983040 FKE983040 FUA983040 GDW983040 GNS983040 GXO983040 HHK983040 HRG983040 IBC983040 IKY983040 IUU983040 JEQ983040 JOM983040 JYI983040 KIE983040 KSA983040 LBW983040 LLS983040 LVO983040 MFK983040 MPG983040 MZC983040 NIY983040 NSU983040 OCQ983040 OMM983040 OWI983040 PGE983040 PQA983040 PZW983040 QJS983040 QTO983040 RDK983040 RNG983040 RXC983040 SGY983040 SQU983040 TAQ983040 TKM983040 TUI983040 UEE983040 UOA983040 UXW983040 VHS983040 VRO983040 WBK983040 WLG983040 WVC983040 XEY983040 IQ1048576 SM1048576 ACI1048576 AME1048576 AWA1048576 BFW1048576 BPS1048576 BZO1048576 CJK1048576 CTG1048576 DDC1048576 DMY1048576 DWU1048576 EGQ1048576 EQM1048576 FAI1048576 FKE1048576 FUA1048576 GDW1048576 GNS1048576 GXO1048576 HHK1048576 HRG1048576 IBC1048576 IKY1048576 IUU1048576 JEQ1048576 JOM1048576 JYI1048576 KIE1048576 KSA1048576 LBW1048576 LLS1048576 LVO1048576 MFK1048576 MPG1048576 MZC1048576 NIY1048576 NSU1048576 OCQ1048576 OMM1048576 OWI1048576 PGE1048576 PQA1048576 PZW1048576 QJS1048576 QTO1048576 RDK1048576 RNG1048576 RXC1048576 SGY1048576 SQU1048576 TAQ1048576 TKM1048576 TUI1048576 UEE1048576 UOA1048576 UXW1048576 VHS1048576 VRO1048576 WBK1048576 WLG1048576 WVC1048576 XEY1048576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H32 H74 B74" xr:uid="{00000000-0002-0000-0900-000010000000}"/>
    <dataValidation allowBlank="1" showInputMessage="1" showErrorMessage="1" prompt="% EER increase using plate"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J39 J81 D81" xr:uid="{00000000-0002-0000-0900-000011000000}"/>
    <dataValidation allowBlank="1" showInputMessage="1" showErrorMessage="1" promptTitle="Replacement EER" prompt="Enter the EER found on the (Yellow) Energy Guide of the new replacement unit." sqref="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XFB65532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XFB131068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XFB196604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XFB262140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XFB327676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XFB393212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XFB458748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XFB524284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XFB589820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XFB655356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XFB720892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XFB786428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XFB851964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XFB917500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XFB983036 IT1048572 SP1048572 ACL1048572 AMH1048572 AWD1048572 BFZ1048572 BPV1048572 BZR1048572 CJN1048572 CTJ1048572 DDF1048572 DNB1048572 DWX1048572 EGT1048572 EQP1048572 FAL1048572 FKH1048572 FUD1048572 GDZ1048572 GNV1048572 GXR1048572 HHN1048572 HRJ1048572 IBF1048572 ILB1048572 IUX1048572 JET1048572 JOP1048572 JYL1048572 KIH1048572 KSD1048572 LBZ1048572 LLV1048572 LVR1048572 MFN1048572 MPJ1048572 MZF1048572 NJB1048572 NSX1048572 OCT1048572 OMP1048572 OWL1048572 PGH1048572 PQD1048572 PZZ1048572 QJV1048572 QTR1048572 RDN1048572 RNJ1048572 RXF1048572 SHB1048572 SQX1048572 TAT1048572 TKP1048572 TUL1048572 UEH1048572 UOD1048572 UXZ1048572 VHV1048572 VRR1048572 WBN1048572 WLJ1048572 WVF1048572 XFB1048572 J26 J68 D68" xr:uid="{00000000-0002-0000-0900-000012000000}"/>
    <dataValidation allowBlank="1" showInputMessage="1" showErrorMessage="1" prompt="% decrease using amps"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J37 J79 D79" xr:uid="{00000000-0002-0000-0900-000013000000}"/>
    <dataValidation allowBlank="1" showInputMessage="1" showErrorMessage="1" prompt="Enter Client's Name"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H3 H45 B45" xr:uid="{00000000-0002-0000-0900-000014000000}"/>
    <dataValidation allowBlank="1" showInputMessage="1" showErrorMessage="1" promptTitle="Job Number" prompt="Enter the job number/client ID/audit number for this client. "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H4 H46 B46" xr:uid="{00000000-0002-0000-0900-000015000000}"/>
    <dataValidation type="list" allowBlank="1" showInputMessage="1" sqref="B27" xr:uid="{00000000-0002-0000-0900-000016000000}">
      <formula1>"Annual Professional Maintenance, Seldom or Never Maintained"</formula1>
    </dataValidation>
  </dataValidations>
  <pageMargins left="0.7" right="0.7" top="0.75" bottom="0.75" header="0.3" footer="0.3"/>
  <pageSetup scale="86" orientation="portrait" horizontalDpi="300" r:id="rId1"/>
  <rowBreaks count="1" manualBreakCount="1">
    <brk id="42"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3"/>
  <sheetViews>
    <sheetView showGridLines="0" topLeftCell="G1" zoomScaleNormal="100" workbookViewId="0">
      <selection activeCell="O34" sqref="O34"/>
    </sheetView>
  </sheetViews>
  <sheetFormatPr defaultRowHeight="16.5" customHeight="1" x14ac:dyDescent="0.2"/>
  <cols>
    <col min="1" max="1" width="42.7109375" style="2" customWidth="1"/>
    <col min="2" max="2" width="31" style="2" customWidth="1"/>
    <col min="3" max="3" width="9" style="2" customWidth="1"/>
    <col min="4" max="4" width="19.7109375" style="2" customWidth="1"/>
    <col min="5" max="5" width="4.7109375" style="2" customWidth="1"/>
    <col min="6" max="6" width="9.140625" style="2"/>
    <col min="7" max="7" width="37.5703125" style="2" customWidth="1"/>
    <col min="8" max="8" width="23.140625" style="2" customWidth="1"/>
    <col min="9" max="9" width="9.140625" style="2"/>
    <col min="10" max="10" width="18.140625" style="2" customWidth="1"/>
    <col min="11" max="11" width="9.140625" style="2"/>
    <col min="12" max="12" width="25.5703125" style="2" customWidth="1"/>
    <col min="13" max="13" width="24.5703125" style="2" customWidth="1"/>
    <col min="14" max="249" width="9.140625" style="2"/>
    <col min="250" max="250" width="32.85546875" style="2" customWidth="1"/>
    <col min="251" max="251" width="12.85546875" style="2" customWidth="1"/>
    <col min="252" max="252" width="9.28515625" style="2" bestFit="1" customWidth="1"/>
    <col min="253" max="253" width="12.85546875" style="2" customWidth="1"/>
    <col min="254" max="254" width="17.28515625" style="2" customWidth="1"/>
    <col min="255" max="255" width="2.140625" style="2" customWidth="1"/>
    <col min="256" max="256" width="9.140625" style="2"/>
    <col min="257" max="257" width="42.7109375" style="2" customWidth="1"/>
    <col min="258" max="258" width="19.7109375" style="2" customWidth="1"/>
    <col min="259" max="259" width="5.7109375" style="2" customWidth="1"/>
    <col min="260" max="260" width="19.7109375" style="2" customWidth="1"/>
    <col min="261" max="261" width="4.7109375" style="2" customWidth="1"/>
    <col min="262" max="505" width="9.140625" style="2"/>
    <col min="506" max="506" width="32.85546875" style="2" customWidth="1"/>
    <col min="507" max="507" width="12.85546875" style="2" customWidth="1"/>
    <col min="508" max="508" width="9.28515625" style="2" bestFit="1" customWidth="1"/>
    <col min="509" max="509" width="12.85546875" style="2" customWidth="1"/>
    <col min="510" max="510" width="17.28515625" style="2" customWidth="1"/>
    <col min="511" max="511" width="2.140625" style="2" customWidth="1"/>
    <col min="512" max="512" width="9.140625" style="2"/>
    <col min="513" max="513" width="42.7109375" style="2" customWidth="1"/>
    <col min="514" max="514" width="19.7109375" style="2" customWidth="1"/>
    <col min="515" max="515" width="5.7109375" style="2" customWidth="1"/>
    <col min="516" max="516" width="19.7109375" style="2" customWidth="1"/>
    <col min="517" max="517" width="4.7109375" style="2" customWidth="1"/>
    <col min="518" max="761" width="9.140625" style="2"/>
    <col min="762" max="762" width="32.85546875" style="2" customWidth="1"/>
    <col min="763" max="763" width="12.85546875" style="2" customWidth="1"/>
    <col min="764" max="764" width="9.28515625" style="2" bestFit="1" customWidth="1"/>
    <col min="765" max="765" width="12.85546875" style="2" customWidth="1"/>
    <col min="766" max="766" width="17.28515625" style="2" customWidth="1"/>
    <col min="767" max="767" width="2.140625" style="2" customWidth="1"/>
    <col min="768" max="768" width="9.140625" style="2"/>
    <col min="769" max="769" width="42.7109375" style="2" customWidth="1"/>
    <col min="770" max="770" width="19.7109375" style="2" customWidth="1"/>
    <col min="771" max="771" width="5.7109375" style="2" customWidth="1"/>
    <col min="772" max="772" width="19.7109375" style="2" customWidth="1"/>
    <col min="773" max="773" width="4.7109375" style="2" customWidth="1"/>
    <col min="774" max="1017" width="9.140625" style="2"/>
    <col min="1018" max="1018" width="32.85546875" style="2" customWidth="1"/>
    <col min="1019" max="1019" width="12.85546875" style="2" customWidth="1"/>
    <col min="1020" max="1020" width="9.28515625" style="2" bestFit="1" customWidth="1"/>
    <col min="1021" max="1021" width="12.85546875" style="2" customWidth="1"/>
    <col min="1022" max="1022" width="17.28515625" style="2" customWidth="1"/>
    <col min="1023" max="1023" width="2.140625" style="2" customWidth="1"/>
    <col min="1024" max="1024" width="9.140625" style="2"/>
    <col min="1025" max="1025" width="42.7109375" style="2" customWidth="1"/>
    <col min="1026" max="1026" width="19.7109375" style="2" customWidth="1"/>
    <col min="1027" max="1027" width="5.7109375" style="2" customWidth="1"/>
    <col min="1028" max="1028" width="19.7109375" style="2" customWidth="1"/>
    <col min="1029" max="1029" width="4.7109375" style="2" customWidth="1"/>
    <col min="1030" max="1273" width="9.140625" style="2"/>
    <col min="1274" max="1274" width="32.85546875" style="2" customWidth="1"/>
    <col min="1275" max="1275" width="12.85546875" style="2" customWidth="1"/>
    <col min="1276" max="1276" width="9.28515625" style="2" bestFit="1" customWidth="1"/>
    <col min="1277" max="1277" width="12.85546875" style="2" customWidth="1"/>
    <col min="1278" max="1278" width="17.28515625" style="2" customWidth="1"/>
    <col min="1279" max="1279" width="2.140625" style="2" customWidth="1"/>
    <col min="1280" max="1280" width="9.140625" style="2"/>
    <col min="1281" max="1281" width="42.7109375" style="2" customWidth="1"/>
    <col min="1282" max="1282" width="19.7109375" style="2" customWidth="1"/>
    <col min="1283" max="1283" width="5.7109375" style="2" customWidth="1"/>
    <col min="1284" max="1284" width="19.7109375" style="2" customWidth="1"/>
    <col min="1285" max="1285" width="4.7109375" style="2" customWidth="1"/>
    <col min="1286" max="1529" width="9.140625" style="2"/>
    <col min="1530" max="1530" width="32.85546875" style="2" customWidth="1"/>
    <col min="1531" max="1531" width="12.85546875" style="2" customWidth="1"/>
    <col min="1532" max="1532" width="9.28515625" style="2" bestFit="1" customWidth="1"/>
    <col min="1533" max="1533" width="12.85546875" style="2" customWidth="1"/>
    <col min="1534" max="1534" width="17.28515625" style="2" customWidth="1"/>
    <col min="1535" max="1535" width="2.140625" style="2" customWidth="1"/>
    <col min="1536" max="1536" width="9.140625" style="2"/>
    <col min="1537" max="1537" width="42.7109375" style="2" customWidth="1"/>
    <col min="1538" max="1538" width="19.7109375" style="2" customWidth="1"/>
    <col min="1539" max="1539" width="5.7109375" style="2" customWidth="1"/>
    <col min="1540" max="1540" width="19.7109375" style="2" customWidth="1"/>
    <col min="1541" max="1541" width="4.7109375" style="2" customWidth="1"/>
    <col min="1542" max="1785" width="9.140625" style="2"/>
    <col min="1786" max="1786" width="32.85546875" style="2" customWidth="1"/>
    <col min="1787" max="1787" width="12.85546875" style="2" customWidth="1"/>
    <col min="1788" max="1788" width="9.28515625" style="2" bestFit="1" customWidth="1"/>
    <col min="1789" max="1789" width="12.85546875" style="2" customWidth="1"/>
    <col min="1790" max="1790" width="17.28515625" style="2" customWidth="1"/>
    <col min="1791" max="1791" width="2.140625" style="2" customWidth="1"/>
    <col min="1792" max="1792" width="9.140625" style="2"/>
    <col min="1793" max="1793" width="42.7109375" style="2" customWidth="1"/>
    <col min="1794" max="1794" width="19.7109375" style="2" customWidth="1"/>
    <col min="1795" max="1795" width="5.7109375" style="2" customWidth="1"/>
    <col min="1796" max="1796" width="19.7109375" style="2" customWidth="1"/>
    <col min="1797" max="1797" width="4.7109375" style="2" customWidth="1"/>
    <col min="1798" max="2041" width="9.140625" style="2"/>
    <col min="2042" max="2042" width="32.85546875" style="2" customWidth="1"/>
    <col min="2043" max="2043" width="12.85546875" style="2" customWidth="1"/>
    <col min="2044" max="2044" width="9.28515625" style="2" bestFit="1" customWidth="1"/>
    <col min="2045" max="2045" width="12.85546875" style="2" customWidth="1"/>
    <col min="2046" max="2046" width="17.28515625" style="2" customWidth="1"/>
    <col min="2047" max="2047" width="2.140625" style="2" customWidth="1"/>
    <col min="2048" max="2048" width="9.140625" style="2"/>
    <col min="2049" max="2049" width="42.7109375" style="2" customWidth="1"/>
    <col min="2050" max="2050" width="19.7109375" style="2" customWidth="1"/>
    <col min="2051" max="2051" width="5.7109375" style="2" customWidth="1"/>
    <col min="2052" max="2052" width="19.7109375" style="2" customWidth="1"/>
    <col min="2053" max="2053" width="4.7109375" style="2" customWidth="1"/>
    <col min="2054" max="2297" width="9.140625" style="2"/>
    <col min="2298" max="2298" width="32.85546875" style="2" customWidth="1"/>
    <col min="2299" max="2299" width="12.85546875" style="2" customWidth="1"/>
    <col min="2300" max="2300" width="9.28515625" style="2" bestFit="1" customWidth="1"/>
    <col min="2301" max="2301" width="12.85546875" style="2" customWidth="1"/>
    <col min="2302" max="2302" width="17.28515625" style="2" customWidth="1"/>
    <col min="2303" max="2303" width="2.140625" style="2" customWidth="1"/>
    <col min="2304" max="2304" width="9.140625" style="2"/>
    <col min="2305" max="2305" width="42.7109375" style="2" customWidth="1"/>
    <col min="2306" max="2306" width="19.7109375" style="2" customWidth="1"/>
    <col min="2307" max="2307" width="5.7109375" style="2" customWidth="1"/>
    <col min="2308" max="2308" width="19.7109375" style="2" customWidth="1"/>
    <col min="2309" max="2309" width="4.7109375" style="2" customWidth="1"/>
    <col min="2310" max="2553" width="9.140625" style="2"/>
    <col min="2554" max="2554" width="32.85546875" style="2" customWidth="1"/>
    <col min="2555" max="2555" width="12.85546875" style="2" customWidth="1"/>
    <col min="2556" max="2556" width="9.28515625" style="2" bestFit="1" customWidth="1"/>
    <col min="2557" max="2557" width="12.85546875" style="2" customWidth="1"/>
    <col min="2558" max="2558" width="17.28515625" style="2" customWidth="1"/>
    <col min="2559" max="2559" width="2.140625" style="2" customWidth="1"/>
    <col min="2560" max="2560" width="9.140625" style="2"/>
    <col min="2561" max="2561" width="42.7109375" style="2" customWidth="1"/>
    <col min="2562" max="2562" width="19.7109375" style="2" customWidth="1"/>
    <col min="2563" max="2563" width="5.7109375" style="2" customWidth="1"/>
    <col min="2564" max="2564" width="19.7109375" style="2" customWidth="1"/>
    <col min="2565" max="2565" width="4.7109375" style="2" customWidth="1"/>
    <col min="2566" max="2809" width="9.140625" style="2"/>
    <col min="2810" max="2810" width="32.85546875" style="2" customWidth="1"/>
    <col min="2811" max="2811" width="12.85546875" style="2" customWidth="1"/>
    <col min="2812" max="2812" width="9.28515625" style="2" bestFit="1" customWidth="1"/>
    <col min="2813" max="2813" width="12.85546875" style="2" customWidth="1"/>
    <col min="2814" max="2814" width="17.28515625" style="2" customWidth="1"/>
    <col min="2815" max="2815" width="2.140625" style="2" customWidth="1"/>
    <col min="2816" max="2816" width="9.140625" style="2"/>
    <col min="2817" max="2817" width="42.7109375" style="2" customWidth="1"/>
    <col min="2818" max="2818" width="19.7109375" style="2" customWidth="1"/>
    <col min="2819" max="2819" width="5.7109375" style="2" customWidth="1"/>
    <col min="2820" max="2820" width="19.7109375" style="2" customWidth="1"/>
    <col min="2821" max="2821" width="4.7109375" style="2" customWidth="1"/>
    <col min="2822" max="3065" width="9.140625" style="2"/>
    <col min="3066" max="3066" width="32.85546875" style="2" customWidth="1"/>
    <col min="3067" max="3067" width="12.85546875" style="2" customWidth="1"/>
    <col min="3068" max="3068" width="9.28515625" style="2" bestFit="1" customWidth="1"/>
    <col min="3069" max="3069" width="12.85546875" style="2" customWidth="1"/>
    <col min="3070" max="3070" width="17.28515625" style="2" customWidth="1"/>
    <col min="3071" max="3071" width="2.140625" style="2" customWidth="1"/>
    <col min="3072" max="3072" width="9.140625" style="2"/>
    <col min="3073" max="3073" width="42.7109375" style="2" customWidth="1"/>
    <col min="3074" max="3074" width="19.7109375" style="2" customWidth="1"/>
    <col min="3075" max="3075" width="5.7109375" style="2" customWidth="1"/>
    <col min="3076" max="3076" width="19.7109375" style="2" customWidth="1"/>
    <col min="3077" max="3077" width="4.7109375" style="2" customWidth="1"/>
    <col min="3078" max="3321" width="9.140625" style="2"/>
    <col min="3322" max="3322" width="32.85546875" style="2" customWidth="1"/>
    <col min="3323" max="3323" width="12.85546875" style="2" customWidth="1"/>
    <col min="3324" max="3324" width="9.28515625" style="2" bestFit="1" customWidth="1"/>
    <col min="3325" max="3325" width="12.85546875" style="2" customWidth="1"/>
    <col min="3326" max="3326" width="17.28515625" style="2" customWidth="1"/>
    <col min="3327" max="3327" width="2.140625" style="2" customWidth="1"/>
    <col min="3328" max="3328" width="9.140625" style="2"/>
    <col min="3329" max="3329" width="42.7109375" style="2" customWidth="1"/>
    <col min="3330" max="3330" width="19.7109375" style="2" customWidth="1"/>
    <col min="3331" max="3331" width="5.7109375" style="2" customWidth="1"/>
    <col min="3332" max="3332" width="19.7109375" style="2" customWidth="1"/>
    <col min="3333" max="3333" width="4.7109375" style="2" customWidth="1"/>
    <col min="3334" max="3577" width="9.140625" style="2"/>
    <col min="3578" max="3578" width="32.85546875" style="2" customWidth="1"/>
    <col min="3579" max="3579" width="12.85546875" style="2" customWidth="1"/>
    <col min="3580" max="3580" width="9.28515625" style="2" bestFit="1" customWidth="1"/>
    <col min="3581" max="3581" width="12.85546875" style="2" customWidth="1"/>
    <col min="3582" max="3582" width="17.28515625" style="2" customWidth="1"/>
    <col min="3583" max="3583" width="2.140625" style="2" customWidth="1"/>
    <col min="3584" max="3584" width="9.140625" style="2"/>
    <col min="3585" max="3585" width="42.7109375" style="2" customWidth="1"/>
    <col min="3586" max="3586" width="19.7109375" style="2" customWidth="1"/>
    <col min="3587" max="3587" width="5.7109375" style="2" customWidth="1"/>
    <col min="3588" max="3588" width="19.7109375" style="2" customWidth="1"/>
    <col min="3589" max="3589" width="4.7109375" style="2" customWidth="1"/>
    <col min="3590" max="3833" width="9.140625" style="2"/>
    <col min="3834" max="3834" width="32.85546875" style="2" customWidth="1"/>
    <col min="3835" max="3835" width="12.85546875" style="2" customWidth="1"/>
    <col min="3836" max="3836" width="9.28515625" style="2" bestFit="1" customWidth="1"/>
    <col min="3837" max="3837" width="12.85546875" style="2" customWidth="1"/>
    <col min="3838" max="3838" width="17.28515625" style="2" customWidth="1"/>
    <col min="3839" max="3839" width="2.140625" style="2" customWidth="1"/>
    <col min="3840" max="3840" width="9.140625" style="2"/>
    <col min="3841" max="3841" width="42.7109375" style="2" customWidth="1"/>
    <col min="3842" max="3842" width="19.7109375" style="2" customWidth="1"/>
    <col min="3843" max="3843" width="5.7109375" style="2" customWidth="1"/>
    <col min="3844" max="3844" width="19.7109375" style="2" customWidth="1"/>
    <col min="3845" max="3845" width="4.7109375" style="2" customWidth="1"/>
    <col min="3846" max="4089" width="9.140625" style="2"/>
    <col min="4090" max="4090" width="32.85546875" style="2" customWidth="1"/>
    <col min="4091" max="4091" width="12.85546875" style="2" customWidth="1"/>
    <col min="4092" max="4092" width="9.28515625" style="2" bestFit="1" customWidth="1"/>
    <col min="4093" max="4093" width="12.85546875" style="2" customWidth="1"/>
    <col min="4094" max="4094" width="17.28515625" style="2" customWidth="1"/>
    <col min="4095" max="4095" width="2.140625" style="2" customWidth="1"/>
    <col min="4096" max="4096" width="9.140625" style="2"/>
    <col min="4097" max="4097" width="42.7109375" style="2" customWidth="1"/>
    <col min="4098" max="4098" width="19.7109375" style="2" customWidth="1"/>
    <col min="4099" max="4099" width="5.7109375" style="2" customWidth="1"/>
    <col min="4100" max="4100" width="19.7109375" style="2" customWidth="1"/>
    <col min="4101" max="4101" width="4.7109375" style="2" customWidth="1"/>
    <col min="4102" max="4345" width="9.140625" style="2"/>
    <col min="4346" max="4346" width="32.85546875" style="2" customWidth="1"/>
    <col min="4347" max="4347" width="12.85546875" style="2" customWidth="1"/>
    <col min="4348" max="4348" width="9.28515625" style="2" bestFit="1" customWidth="1"/>
    <col min="4349" max="4349" width="12.85546875" style="2" customWidth="1"/>
    <col min="4350" max="4350" width="17.28515625" style="2" customWidth="1"/>
    <col min="4351" max="4351" width="2.140625" style="2" customWidth="1"/>
    <col min="4352" max="4352" width="9.140625" style="2"/>
    <col min="4353" max="4353" width="42.7109375" style="2" customWidth="1"/>
    <col min="4354" max="4354" width="19.7109375" style="2" customWidth="1"/>
    <col min="4355" max="4355" width="5.7109375" style="2" customWidth="1"/>
    <col min="4356" max="4356" width="19.7109375" style="2" customWidth="1"/>
    <col min="4357" max="4357" width="4.7109375" style="2" customWidth="1"/>
    <col min="4358" max="4601" width="9.140625" style="2"/>
    <col min="4602" max="4602" width="32.85546875" style="2" customWidth="1"/>
    <col min="4603" max="4603" width="12.85546875" style="2" customWidth="1"/>
    <col min="4604" max="4604" width="9.28515625" style="2" bestFit="1" customWidth="1"/>
    <col min="4605" max="4605" width="12.85546875" style="2" customWidth="1"/>
    <col min="4606" max="4606" width="17.28515625" style="2" customWidth="1"/>
    <col min="4607" max="4607" width="2.140625" style="2" customWidth="1"/>
    <col min="4608" max="4608" width="9.140625" style="2"/>
    <col min="4609" max="4609" width="42.7109375" style="2" customWidth="1"/>
    <col min="4610" max="4610" width="19.7109375" style="2" customWidth="1"/>
    <col min="4611" max="4611" width="5.7109375" style="2" customWidth="1"/>
    <col min="4612" max="4612" width="19.7109375" style="2" customWidth="1"/>
    <col min="4613" max="4613" width="4.7109375" style="2" customWidth="1"/>
    <col min="4614" max="4857" width="9.140625" style="2"/>
    <col min="4858" max="4858" width="32.85546875" style="2" customWidth="1"/>
    <col min="4859" max="4859" width="12.85546875" style="2" customWidth="1"/>
    <col min="4860" max="4860" width="9.28515625" style="2" bestFit="1" customWidth="1"/>
    <col min="4861" max="4861" width="12.85546875" style="2" customWidth="1"/>
    <col min="4862" max="4862" width="17.28515625" style="2" customWidth="1"/>
    <col min="4863" max="4863" width="2.140625" style="2" customWidth="1"/>
    <col min="4864" max="4864" width="9.140625" style="2"/>
    <col min="4865" max="4865" width="42.7109375" style="2" customWidth="1"/>
    <col min="4866" max="4866" width="19.7109375" style="2" customWidth="1"/>
    <col min="4867" max="4867" width="5.7109375" style="2" customWidth="1"/>
    <col min="4868" max="4868" width="19.7109375" style="2" customWidth="1"/>
    <col min="4869" max="4869" width="4.7109375" style="2" customWidth="1"/>
    <col min="4870" max="5113" width="9.140625" style="2"/>
    <col min="5114" max="5114" width="32.85546875" style="2" customWidth="1"/>
    <col min="5115" max="5115" width="12.85546875" style="2" customWidth="1"/>
    <col min="5116" max="5116" width="9.28515625" style="2" bestFit="1" customWidth="1"/>
    <col min="5117" max="5117" width="12.85546875" style="2" customWidth="1"/>
    <col min="5118" max="5118" width="17.28515625" style="2" customWidth="1"/>
    <col min="5119" max="5119" width="2.140625" style="2" customWidth="1"/>
    <col min="5120" max="5120" width="9.140625" style="2"/>
    <col min="5121" max="5121" width="42.7109375" style="2" customWidth="1"/>
    <col min="5122" max="5122" width="19.7109375" style="2" customWidth="1"/>
    <col min="5123" max="5123" width="5.7109375" style="2" customWidth="1"/>
    <col min="5124" max="5124" width="19.7109375" style="2" customWidth="1"/>
    <col min="5125" max="5125" width="4.7109375" style="2" customWidth="1"/>
    <col min="5126" max="5369" width="9.140625" style="2"/>
    <col min="5370" max="5370" width="32.85546875" style="2" customWidth="1"/>
    <col min="5371" max="5371" width="12.85546875" style="2" customWidth="1"/>
    <col min="5372" max="5372" width="9.28515625" style="2" bestFit="1" customWidth="1"/>
    <col min="5373" max="5373" width="12.85546875" style="2" customWidth="1"/>
    <col min="5374" max="5374" width="17.28515625" style="2" customWidth="1"/>
    <col min="5375" max="5375" width="2.140625" style="2" customWidth="1"/>
    <col min="5376" max="5376" width="9.140625" style="2"/>
    <col min="5377" max="5377" width="42.7109375" style="2" customWidth="1"/>
    <col min="5378" max="5378" width="19.7109375" style="2" customWidth="1"/>
    <col min="5379" max="5379" width="5.7109375" style="2" customWidth="1"/>
    <col min="5380" max="5380" width="19.7109375" style="2" customWidth="1"/>
    <col min="5381" max="5381" width="4.7109375" style="2" customWidth="1"/>
    <col min="5382" max="5625" width="9.140625" style="2"/>
    <col min="5626" max="5626" width="32.85546875" style="2" customWidth="1"/>
    <col min="5627" max="5627" width="12.85546875" style="2" customWidth="1"/>
    <col min="5628" max="5628" width="9.28515625" style="2" bestFit="1" customWidth="1"/>
    <col min="5629" max="5629" width="12.85546875" style="2" customWidth="1"/>
    <col min="5630" max="5630" width="17.28515625" style="2" customWidth="1"/>
    <col min="5631" max="5631" width="2.140625" style="2" customWidth="1"/>
    <col min="5632" max="5632" width="9.140625" style="2"/>
    <col min="5633" max="5633" width="42.7109375" style="2" customWidth="1"/>
    <col min="5634" max="5634" width="19.7109375" style="2" customWidth="1"/>
    <col min="5635" max="5635" width="5.7109375" style="2" customWidth="1"/>
    <col min="5636" max="5636" width="19.7109375" style="2" customWidth="1"/>
    <col min="5637" max="5637" width="4.7109375" style="2" customWidth="1"/>
    <col min="5638" max="5881" width="9.140625" style="2"/>
    <col min="5882" max="5882" width="32.85546875" style="2" customWidth="1"/>
    <col min="5883" max="5883" width="12.85546875" style="2" customWidth="1"/>
    <col min="5884" max="5884" width="9.28515625" style="2" bestFit="1" customWidth="1"/>
    <col min="5885" max="5885" width="12.85546875" style="2" customWidth="1"/>
    <col min="5886" max="5886" width="17.28515625" style="2" customWidth="1"/>
    <col min="5887" max="5887" width="2.140625" style="2" customWidth="1"/>
    <col min="5888" max="5888" width="9.140625" style="2"/>
    <col min="5889" max="5889" width="42.7109375" style="2" customWidth="1"/>
    <col min="5890" max="5890" width="19.7109375" style="2" customWidth="1"/>
    <col min="5891" max="5891" width="5.7109375" style="2" customWidth="1"/>
    <col min="5892" max="5892" width="19.7109375" style="2" customWidth="1"/>
    <col min="5893" max="5893" width="4.7109375" style="2" customWidth="1"/>
    <col min="5894" max="6137" width="9.140625" style="2"/>
    <col min="6138" max="6138" width="32.85546875" style="2" customWidth="1"/>
    <col min="6139" max="6139" width="12.85546875" style="2" customWidth="1"/>
    <col min="6140" max="6140" width="9.28515625" style="2" bestFit="1" customWidth="1"/>
    <col min="6141" max="6141" width="12.85546875" style="2" customWidth="1"/>
    <col min="6142" max="6142" width="17.28515625" style="2" customWidth="1"/>
    <col min="6143" max="6143" width="2.140625" style="2" customWidth="1"/>
    <col min="6144" max="6144" width="9.140625" style="2"/>
    <col min="6145" max="6145" width="42.7109375" style="2" customWidth="1"/>
    <col min="6146" max="6146" width="19.7109375" style="2" customWidth="1"/>
    <col min="6147" max="6147" width="5.7109375" style="2" customWidth="1"/>
    <col min="6148" max="6148" width="19.7109375" style="2" customWidth="1"/>
    <col min="6149" max="6149" width="4.7109375" style="2" customWidth="1"/>
    <col min="6150" max="6393" width="9.140625" style="2"/>
    <col min="6394" max="6394" width="32.85546875" style="2" customWidth="1"/>
    <col min="6395" max="6395" width="12.85546875" style="2" customWidth="1"/>
    <col min="6396" max="6396" width="9.28515625" style="2" bestFit="1" customWidth="1"/>
    <col min="6397" max="6397" width="12.85546875" style="2" customWidth="1"/>
    <col min="6398" max="6398" width="17.28515625" style="2" customWidth="1"/>
    <col min="6399" max="6399" width="2.140625" style="2" customWidth="1"/>
    <col min="6400" max="6400" width="9.140625" style="2"/>
    <col min="6401" max="6401" width="42.7109375" style="2" customWidth="1"/>
    <col min="6402" max="6402" width="19.7109375" style="2" customWidth="1"/>
    <col min="6403" max="6403" width="5.7109375" style="2" customWidth="1"/>
    <col min="6404" max="6404" width="19.7109375" style="2" customWidth="1"/>
    <col min="6405" max="6405" width="4.7109375" style="2" customWidth="1"/>
    <col min="6406" max="6649" width="9.140625" style="2"/>
    <col min="6650" max="6650" width="32.85546875" style="2" customWidth="1"/>
    <col min="6651" max="6651" width="12.85546875" style="2" customWidth="1"/>
    <col min="6652" max="6652" width="9.28515625" style="2" bestFit="1" customWidth="1"/>
    <col min="6653" max="6653" width="12.85546875" style="2" customWidth="1"/>
    <col min="6654" max="6654" width="17.28515625" style="2" customWidth="1"/>
    <col min="6655" max="6655" width="2.140625" style="2" customWidth="1"/>
    <col min="6656" max="6656" width="9.140625" style="2"/>
    <col min="6657" max="6657" width="42.7109375" style="2" customWidth="1"/>
    <col min="6658" max="6658" width="19.7109375" style="2" customWidth="1"/>
    <col min="6659" max="6659" width="5.7109375" style="2" customWidth="1"/>
    <col min="6660" max="6660" width="19.7109375" style="2" customWidth="1"/>
    <col min="6661" max="6661" width="4.7109375" style="2" customWidth="1"/>
    <col min="6662" max="6905" width="9.140625" style="2"/>
    <col min="6906" max="6906" width="32.85546875" style="2" customWidth="1"/>
    <col min="6907" max="6907" width="12.85546875" style="2" customWidth="1"/>
    <col min="6908" max="6908" width="9.28515625" style="2" bestFit="1" customWidth="1"/>
    <col min="6909" max="6909" width="12.85546875" style="2" customWidth="1"/>
    <col min="6910" max="6910" width="17.28515625" style="2" customWidth="1"/>
    <col min="6911" max="6911" width="2.140625" style="2" customWidth="1"/>
    <col min="6912" max="6912" width="9.140625" style="2"/>
    <col min="6913" max="6913" width="42.7109375" style="2" customWidth="1"/>
    <col min="6914" max="6914" width="19.7109375" style="2" customWidth="1"/>
    <col min="6915" max="6915" width="5.7109375" style="2" customWidth="1"/>
    <col min="6916" max="6916" width="19.7109375" style="2" customWidth="1"/>
    <col min="6917" max="6917" width="4.7109375" style="2" customWidth="1"/>
    <col min="6918" max="7161" width="9.140625" style="2"/>
    <col min="7162" max="7162" width="32.85546875" style="2" customWidth="1"/>
    <col min="7163" max="7163" width="12.85546875" style="2" customWidth="1"/>
    <col min="7164" max="7164" width="9.28515625" style="2" bestFit="1" customWidth="1"/>
    <col min="7165" max="7165" width="12.85546875" style="2" customWidth="1"/>
    <col min="7166" max="7166" width="17.28515625" style="2" customWidth="1"/>
    <col min="7167" max="7167" width="2.140625" style="2" customWidth="1"/>
    <col min="7168" max="7168" width="9.140625" style="2"/>
    <col min="7169" max="7169" width="42.7109375" style="2" customWidth="1"/>
    <col min="7170" max="7170" width="19.7109375" style="2" customWidth="1"/>
    <col min="7171" max="7171" width="5.7109375" style="2" customWidth="1"/>
    <col min="7172" max="7172" width="19.7109375" style="2" customWidth="1"/>
    <col min="7173" max="7173" width="4.7109375" style="2" customWidth="1"/>
    <col min="7174" max="7417" width="9.140625" style="2"/>
    <col min="7418" max="7418" width="32.85546875" style="2" customWidth="1"/>
    <col min="7419" max="7419" width="12.85546875" style="2" customWidth="1"/>
    <col min="7420" max="7420" width="9.28515625" style="2" bestFit="1" customWidth="1"/>
    <col min="7421" max="7421" width="12.85546875" style="2" customWidth="1"/>
    <col min="7422" max="7422" width="17.28515625" style="2" customWidth="1"/>
    <col min="7423" max="7423" width="2.140625" style="2" customWidth="1"/>
    <col min="7424" max="7424" width="9.140625" style="2"/>
    <col min="7425" max="7425" width="42.7109375" style="2" customWidth="1"/>
    <col min="7426" max="7426" width="19.7109375" style="2" customWidth="1"/>
    <col min="7427" max="7427" width="5.7109375" style="2" customWidth="1"/>
    <col min="7428" max="7428" width="19.7109375" style="2" customWidth="1"/>
    <col min="7429" max="7429" width="4.7109375" style="2" customWidth="1"/>
    <col min="7430" max="7673" width="9.140625" style="2"/>
    <col min="7674" max="7674" width="32.85546875" style="2" customWidth="1"/>
    <col min="7675" max="7675" width="12.85546875" style="2" customWidth="1"/>
    <col min="7676" max="7676" width="9.28515625" style="2" bestFit="1" customWidth="1"/>
    <col min="7677" max="7677" width="12.85546875" style="2" customWidth="1"/>
    <col min="7678" max="7678" width="17.28515625" style="2" customWidth="1"/>
    <col min="7679" max="7679" width="2.140625" style="2" customWidth="1"/>
    <col min="7680" max="7680" width="9.140625" style="2"/>
    <col min="7681" max="7681" width="42.7109375" style="2" customWidth="1"/>
    <col min="7682" max="7682" width="19.7109375" style="2" customWidth="1"/>
    <col min="7683" max="7683" width="5.7109375" style="2" customWidth="1"/>
    <col min="7684" max="7684" width="19.7109375" style="2" customWidth="1"/>
    <col min="7685" max="7685" width="4.7109375" style="2" customWidth="1"/>
    <col min="7686" max="7929" width="9.140625" style="2"/>
    <col min="7930" max="7930" width="32.85546875" style="2" customWidth="1"/>
    <col min="7931" max="7931" width="12.85546875" style="2" customWidth="1"/>
    <col min="7932" max="7932" width="9.28515625" style="2" bestFit="1" customWidth="1"/>
    <col min="7933" max="7933" width="12.85546875" style="2" customWidth="1"/>
    <col min="7934" max="7934" width="17.28515625" style="2" customWidth="1"/>
    <col min="7935" max="7935" width="2.140625" style="2" customWidth="1"/>
    <col min="7936" max="7936" width="9.140625" style="2"/>
    <col min="7937" max="7937" width="42.7109375" style="2" customWidth="1"/>
    <col min="7938" max="7938" width="19.7109375" style="2" customWidth="1"/>
    <col min="7939" max="7939" width="5.7109375" style="2" customWidth="1"/>
    <col min="7940" max="7940" width="19.7109375" style="2" customWidth="1"/>
    <col min="7941" max="7941" width="4.7109375" style="2" customWidth="1"/>
    <col min="7942" max="8185" width="9.140625" style="2"/>
    <col min="8186" max="8186" width="32.85546875" style="2" customWidth="1"/>
    <col min="8187" max="8187" width="12.85546875" style="2" customWidth="1"/>
    <col min="8188" max="8188" width="9.28515625" style="2" bestFit="1" customWidth="1"/>
    <col min="8189" max="8189" width="12.85546875" style="2" customWidth="1"/>
    <col min="8190" max="8190" width="17.28515625" style="2" customWidth="1"/>
    <col min="8191" max="8191" width="2.140625" style="2" customWidth="1"/>
    <col min="8192" max="8192" width="9.140625" style="2"/>
    <col min="8193" max="8193" width="42.7109375" style="2" customWidth="1"/>
    <col min="8194" max="8194" width="19.7109375" style="2" customWidth="1"/>
    <col min="8195" max="8195" width="5.7109375" style="2" customWidth="1"/>
    <col min="8196" max="8196" width="19.7109375" style="2" customWidth="1"/>
    <col min="8197" max="8197" width="4.7109375" style="2" customWidth="1"/>
    <col min="8198" max="8441" width="9.140625" style="2"/>
    <col min="8442" max="8442" width="32.85546875" style="2" customWidth="1"/>
    <col min="8443" max="8443" width="12.85546875" style="2" customWidth="1"/>
    <col min="8444" max="8444" width="9.28515625" style="2" bestFit="1" customWidth="1"/>
    <col min="8445" max="8445" width="12.85546875" style="2" customWidth="1"/>
    <col min="8446" max="8446" width="17.28515625" style="2" customWidth="1"/>
    <col min="8447" max="8447" width="2.140625" style="2" customWidth="1"/>
    <col min="8448" max="8448" width="9.140625" style="2"/>
    <col min="8449" max="8449" width="42.7109375" style="2" customWidth="1"/>
    <col min="8450" max="8450" width="19.7109375" style="2" customWidth="1"/>
    <col min="8451" max="8451" width="5.7109375" style="2" customWidth="1"/>
    <col min="8452" max="8452" width="19.7109375" style="2" customWidth="1"/>
    <col min="8453" max="8453" width="4.7109375" style="2" customWidth="1"/>
    <col min="8454" max="8697" width="9.140625" style="2"/>
    <col min="8698" max="8698" width="32.85546875" style="2" customWidth="1"/>
    <col min="8699" max="8699" width="12.85546875" style="2" customWidth="1"/>
    <col min="8700" max="8700" width="9.28515625" style="2" bestFit="1" customWidth="1"/>
    <col min="8701" max="8701" width="12.85546875" style="2" customWidth="1"/>
    <col min="8702" max="8702" width="17.28515625" style="2" customWidth="1"/>
    <col min="8703" max="8703" width="2.140625" style="2" customWidth="1"/>
    <col min="8704" max="8704" width="9.140625" style="2"/>
    <col min="8705" max="8705" width="42.7109375" style="2" customWidth="1"/>
    <col min="8706" max="8706" width="19.7109375" style="2" customWidth="1"/>
    <col min="8707" max="8707" width="5.7109375" style="2" customWidth="1"/>
    <col min="8708" max="8708" width="19.7109375" style="2" customWidth="1"/>
    <col min="8709" max="8709" width="4.7109375" style="2" customWidth="1"/>
    <col min="8710" max="8953" width="9.140625" style="2"/>
    <col min="8954" max="8954" width="32.85546875" style="2" customWidth="1"/>
    <col min="8955" max="8955" width="12.85546875" style="2" customWidth="1"/>
    <col min="8956" max="8956" width="9.28515625" style="2" bestFit="1" customWidth="1"/>
    <col min="8957" max="8957" width="12.85546875" style="2" customWidth="1"/>
    <col min="8958" max="8958" width="17.28515625" style="2" customWidth="1"/>
    <col min="8959" max="8959" width="2.140625" style="2" customWidth="1"/>
    <col min="8960" max="8960" width="9.140625" style="2"/>
    <col min="8961" max="8961" width="42.7109375" style="2" customWidth="1"/>
    <col min="8962" max="8962" width="19.7109375" style="2" customWidth="1"/>
    <col min="8963" max="8963" width="5.7109375" style="2" customWidth="1"/>
    <col min="8964" max="8964" width="19.7109375" style="2" customWidth="1"/>
    <col min="8965" max="8965" width="4.7109375" style="2" customWidth="1"/>
    <col min="8966" max="9209" width="9.140625" style="2"/>
    <col min="9210" max="9210" width="32.85546875" style="2" customWidth="1"/>
    <col min="9211" max="9211" width="12.85546875" style="2" customWidth="1"/>
    <col min="9212" max="9212" width="9.28515625" style="2" bestFit="1" customWidth="1"/>
    <col min="9213" max="9213" width="12.85546875" style="2" customWidth="1"/>
    <col min="9214" max="9214" width="17.28515625" style="2" customWidth="1"/>
    <col min="9215" max="9215" width="2.140625" style="2" customWidth="1"/>
    <col min="9216" max="9216" width="9.140625" style="2"/>
    <col min="9217" max="9217" width="42.7109375" style="2" customWidth="1"/>
    <col min="9218" max="9218" width="19.7109375" style="2" customWidth="1"/>
    <col min="9219" max="9219" width="5.7109375" style="2" customWidth="1"/>
    <col min="9220" max="9220" width="19.7109375" style="2" customWidth="1"/>
    <col min="9221" max="9221" width="4.7109375" style="2" customWidth="1"/>
    <col min="9222" max="9465" width="9.140625" style="2"/>
    <col min="9466" max="9466" width="32.85546875" style="2" customWidth="1"/>
    <col min="9467" max="9467" width="12.85546875" style="2" customWidth="1"/>
    <col min="9468" max="9468" width="9.28515625" style="2" bestFit="1" customWidth="1"/>
    <col min="9469" max="9469" width="12.85546875" style="2" customWidth="1"/>
    <col min="9470" max="9470" width="17.28515625" style="2" customWidth="1"/>
    <col min="9471" max="9471" width="2.140625" style="2" customWidth="1"/>
    <col min="9472" max="9472" width="9.140625" style="2"/>
    <col min="9473" max="9473" width="42.7109375" style="2" customWidth="1"/>
    <col min="9474" max="9474" width="19.7109375" style="2" customWidth="1"/>
    <col min="9475" max="9475" width="5.7109375" style="2" customWidth="1"/>
    <col min="9476" max="9476" width="19.7109375" style="2" customWidth="1"/>
    <col min="9477" max="9477" width="4.7109375" style="2" customWidth="1"/>
    <col min="9478" max="9721" width="9.140625" style="2"/>
    <col min="9722" max="9722" width="32.85546875" style="2" customWidth="1"/>
    <col min="9723" max="9723" width="12.85546875" style="2" customWidth="1"/>
    <col min="9724" max="9724" width="9.28515625" style="2" bestFit="1" customWidth="1"/>
    <col min="9725" max="9725" width="12.85546875" style="2" customWidth="1"/>
    <col min="9726" max="9726" width="17.28515625" style="2" customWidth="1"/>
    <col min="9727" max="9727" width="2.140625" style="2" customWidth="1"/>
    <col min="9728" max="9728" width="9.140625" style="2"/>
    <col min="9729" max="9729" width="42.7109375" style="2" customWidth="1"/>
    <col min="9730" max="9730" width="19.7109375" style="2" customWidth="1"/>
    <col min="9731" max="9731" width="5.7109375" style="2" customWidth="1"/>
    <col min="9732" max="9732" width="19.7109375" style="2" customWidth="1"/>
    <col min="9733" max="9733" width="4.7109375" style="2" customWidth="1"/>
    <col min="9734" max="9977" width="9.140625" style="2"/>
    <col min="9978" max="9978" width="32.85546875" style="2" customWidth="1"/>
    <col min="9979" max="9979" width="12.85546875" style="2" customWidth="1"/>
    <col min="9980" max="9980" width="9.28515625" style="2" bestFit="1" customWidth="1"/>
    <col min="9981" max="9981" width="12.85546875" style="2" customWidth="1"/>
    <col min="9982" max="9982" width="17.28515625" style="2" customWidth="1"/>
    <col min="9983" max="9983" width="2.140625" style="2" customWidth="1"/>
    <col min="9984" max="9984" width="9.140625" style="2"/>
    <col min="9985" max="9985" width="42.7109375" style="2" customWidth="1"/>
    <col min="9986" max="9986" width="19.7109375" style="2" customWidth="1"/>
    <col min="9987" max="9987" width="5.7109375" style="2" customWidth="1"/>
    <col min="9988" max="9988" width="19.7109375" style="2" customWidth="1"/>
    <col min="9989" max="9989" width="4.7109375" style="2" customWidth="1"/>
    <col min="9990" max="10233" width="9.140625" style="2"/>
    <col min="10234" max="10234" width="32.85546875" style="2" customWidth="1"/>
    <col min="10235" max="10235" width="12.85546875" style="2" customWidth="1"/>
    <col min="10236" max="10236" width="9.28515625" style="2" bestFit="1" customWidth="1"/>
    <col min="10237" max="10237" width="12.85546875" style="2" customWidth="1"/>
    <col min="10238" max="10238" width="17.28515625" style="2" customWidth="1"/>
    <col min="10239" max="10239" width="2.140625" style="2" customWidth="1"/>
    <col min="10240" max="10240" width="9.140625" style="2"/>
    <col min="10241" max="10241" width="42.7109375" style="2" customWidth="1"/>
    <col min="10242" max="10242" width="19.7109375" style="2" customWidth="1"/>
    <col min="10243" max="10243" width="5.7109375" style="2" customWidth="1"/>
    <col min="10244" max="10244" width="19.7109375" style="2" customWidth="1"/>
    <col min="10245" max="10245" width="4.7109375" style="2" customWidth="1"/>
    <col min="10246" max="10489" width="9.140625" style="2"/>
    <col min="10490" max="10490" width="32.85546875" style="2" customWidth="1"/>
    <col min="10491" max="10491" width="12.85546875" style="2" customWidth="1"/>
    <col min="10492" max="10492" width="9.28515625" style="2" bestFit="1" customWidth="1"/>
    <col min="10493" max="10493" width="12.85546875" style="2" customWidth="1"/>
    <col min="10494" max="10494" width="17.28515625" style="2" customWidth="1"/>
    <col min="10495" max="10495" width="2.140625" style="2" customWidth="1"/>
    <col min="10496" max="10496" width="9.140625" style="2"/>
    <col min="10497" max="10497" width="42.7109375" style="2" customWidth="1"/>
    <col min="10498" max="10498" width="19.7109375" style="2" customWidth="1"/>
    <col min="10499" max="10499" width="5.7109375" style="2" customWidth="1"/>
    <col min="10500" max="10500" width="19.7109375" style="2" customWidth="1"/>
    <col min="10501" max="10501" width="4.7109375" style="2" customWidth="1"/>
    <col min="10502" max="10745" width="9.140625" style="2"/>
    <col min="10746" max="10746" width="32.85546875" style="2" customWidth="1"/>
    <col min="10747" max="10747" width="12.85546875" style="2" customWidth="1"/>
    <col min="10748" max="10748" width="9.28515625" style="2" bestFit="1" customWidth="1"/>
    <col min="10749" max="10749" width="12.85546875" style="2" customWidth="1"/>
    <col min="10750" max="10750" width="17.28515625" style="2" customWidth="1"/>
    <col min="10751" max="10751" width="2.140625" style="2" customWidth="1"/>
    <col min="10752" max="10752" width="9.140625" style="2"/>
    <col min="10753" max="10753" width="42.7109375" style="2" customWidth="1"/>
    <col min="10754" max="10754" width="19.7109375" style="2" customWidth="1"/>
    <col min="10755" max="10755" width="5.7109375" style="2" customWidth="1"/>
    <col min="10756" max="10756" width="19.7109375" style="2" customWidth="1"/>
    <col min="10757" max="10757" width="4.7109375" style="2" customWidth="1"/>
    <col min="10758" max="11001" width="9.140625" style="2"/>
    <col min="11002" max="11002" width="32.85546875" style="2" customWidth="1"/>
    <col min="11003" max="11003" width="12.85546875" style="2" customWidth="1"/>
    <col min="11004" max="11004" width="9.28515625" style="2" bestFit="1" customWidth="1"/>
    <col min="11005" max="11005" width="12.85546875" style="2" customWidth="1"/>
    <col min="11006" max="11006" width="17.28515625" style="2" customWidth="1"/>
    <col min="11007" max="11007" width="2.140625" style="2" customWidth="1"/>
    <col min="11008" max="11008" width="9.140625" style="2"/>
    <col min="11009" max="11009" width="42.7109375" style="2" customWidth="1"/>
    <col min="11010" max="11010" width="19.7109375" style="2" customWidth="1"/>
    <col min="11011" max="11011" width="5.7109375" style="2" customWidth="1"/>
    <col min="11012" max="11012" width="19.7109375" style="2" customWidth="1"/>
    <col min="11013" max="11013" width="4.7109375" style="2" customWidth="1"/>
    <col min="11014" max="11257" width="9.140625" style="2"/>
    <col min="11258" max="11258" width="32.85546875" style="2" customWidth="1"/>
    <col min="11259" max="11259" width="12.85546875" style="2" customWidth="1"/>
    <col min="11260" max="11260" width="9.28515625" style="2" bestFit="1" customWidth="1"/>
    <col min="11261" max="11261" width="12.85546875" style="2" customWidth="1"/>
    <col min="11262" max="11262" width="17.28515625" style="2" customWidth="1"/>
    <col min="11263" max="11263" width="2.140625" style="2" customWidth="1"/>
    <col min="11264" max="11264" width="9.140625" style="2"/>
    <col min="11265" max="11265" width="42.7109375" style="2" customWidth="1"/>
    <col min="11266" max="11266" width="19.7109375" style="2" customWidth="1"/>
    <col min="11267" max="11267" width="5.7109375" style="2" customWidth="1"/>
    <col min="11268" max="11268" width="19.7109375" style="2" customWidth="1"/>
    <col min="11269" max="11269" width="4.7109375" style="2" customWidth="1"/>
    <col min="11270" max="11513" width="9.140625" style="2"/>
    <col min="11514" max="11514" width="32.85546875" style="2" customWidth="1"/>
    <col min="11515" max="11515" width="12.85546875" style="2" customWidth="1"/>
    <col min="11516" max="11516" width="9.28515625" style="2" bestFit="1" customWidth="1"/>
    <col min="11517" max="11517" width="12.85546875" style="2" customWidth="1"/>
    <col min="11518" max="11518" width="17.28515625" style="2" customWidth="1"/>
    <col min="11519" max="11519" width="2.140625" style="2" customWidth="1"/>
    <col min="11520" max="11520" width="9.140625" style="2"/>
    <col min="11521" max="11521" width="42.7109375" style="2" customWidth="1"/>
    <col min="11522" max="11522" width="19.7109375" style="2" customWidth="1"/>
    <col min="11523" max="11523" width="5.7109375" style="2" customWidth="1"/>
    <col min="11524" max="11524" width="19.7109375" style="2" customWidth="1"/>
    <col min="11525" max="11525" width="4.7109375" style="2" customWidth="1"/>
    <col min="11526" max="11769" width="9.140625" style="2"/>
    <col min="11770" max="11770" width="32.85546875" style="2" customWidth="1"/>
    <col min="11771" max="11771" width="12.85546875" style="2" customWidth="1"/>
    <col min="11772" max="11772" width="9.28515625" style="2" bestFit="1" customWidth="1"/>
    <col min="11773" max="11773" width="12.85546875" style="2" customWidth="1"/>
    <col min="11774" max="11774" width="17.28515625" style="2" customWidth="1"/>
    <col min="11775" max="11775" width="2.140625" style="2" customWidth="1"/>
    <col min="11776" max="11776" width="9.140625" style="2"/>
    <col min="11777" max="11777" width="42.7109375" style="2" customWidth="1"/>
    <col min="11778" max="11778" width="19.7109375" style="2" customWidth="1"/>
    <col min="11779" max="11779" width="5.7109375" style="2" customWidth="1"/>
    <col min="11780" max="11780" width="19.7109375" style="2" customWidth="1"/>
    <col min="11781" max="11781" width="4.7109375" style="2" customWidth="1"/>
    <col min="11782" max="12025" width="9.140625" style="2"/>
    <col min="12026" max="12026" width="32.85546875" style="2" customWidth="1"/>
    <col min="12027" max="12027" width="12.85546875" style="2" customWidth="1"/>
    <col min="12028" max="12028" width="9.28515625" style="2" bestFit="1" customWidth="1"/>
    <col min="12029" max="12029" width="12.85546875" style="2" customWidth="1"/>
    <col min="12030" max="12030" width="17.28515625" style="2" customWidth="1"/>
    <col min="12031" max="12031" width="2.140625" style="2" customWidth="1"/>
    <col min="12032" max="12032" width="9.140625" style="2"/>
    <col min="12033" max="12033" width="42.7109375" style="2" customWidth="1"/>
    <col min="12034" max="12034" width="19.7109375" style="2" customWidth="1"/>
    <col min="12035" max="12035" width="5.7109375" style="2" customWidth="1"/>
    <col min="12036" max="12036" width="19.7109375" style="2" customWidth="1"/>
    <col min="12037" max="12037" width="4.7109375" style="2" customWidth="1"/>
    <col min="12038" max="12281" width="9.140625" style="2"/>
    <col min="12282" max="12282" width="32.85546875" style="2" customWidth="1"/>
    <col min="12283" max="12283" width="12.85546875" style="2" customWidth="1"/>
    <col min="12284" max="12284" width="9.28515625" style="2" bestFit="1" customWidth="1"/>
    <col min="12285" max="12285" width="12.85546875" style="2" customWidth="1"/>
    <col min="12286" max="12286" width="17.28515625" style="2" customWidth="1"/>
    <col min="12287" max="12287" width="2.140625" style="2" customWidth="1"/>
    <col min="12288" max="12288" width="9.140625" style="2"/>
    <col min="12289" max="12289" width="42.7109375" style="2" customWidth="1"/>
    <col min="12290" max="12290" width="19.7109375" style="2" customWidth="1"/>
    <col min="12291" max="12291" width="5.7109375" style="2" customWidth="1"/>
    <col min="12292" max="12292" width="19.7109375" style="2" customWidth="1"/>
    <col min="12293" max="12293" width="4.7109375" style="2" customWidth="1"/>
    <col min="12294" max="12537" width="9.140625" style="2"/>
    <col min="12538" max="12538" width="32.85546875" style="2" customWidth="1"/>
    <col min="12539" max="12539" width="12.85546875" style="2" customWidth="1"/>
    <col min="12540" max="12540" width="9.28515625" style="2" bestFit="1" customWidth="1"/>
    <col min="12541" max="12541" width="12.85546875" style="2" customWidth="1"/>
    <col min="12542" max="12542" width="17.28515625" style="2" customWidth="1"/>
    <col min="12543" max="12543" width="2.140625" style="2" customWidth="1"/>
    <col min="12544" max="12544" width="9.140625" style="2"/>
    <col min="12545" max="12545" width="42.7109375" style="2" customWidth="1"/>
    <col min="12546" max="12546" width="19.7109375" style="2" customWidth="1"/>
    <col min="12547" max="12547" width="5.7109375" style="2" customWidth="1"/>
    <col min="12548" max="12548" width="19.7109375" style="2" customWidth="1"/>
    <col min="12549" max="12549" width="4.7109375" style="2" customWidth="1"/>
    <col min="12550" max="12793" width="9.140625" style="2"/>
    <col min="12794" max="12794" width="32.85546875" style="2" customWidth="1"/>
    <col min="12795" max="12795" width="12.85546875" style="2" customWidth="1"/>
    <col min="12796" max="12796" width="9.28515625" style="2" bestFit="1" customWidth="1"/>
    <col min="12797" max="12797" width="12.85546875" style="2" customWidth="1"/>
    <col min="12798" max="12798" width="17.28515625" style="2" customWidth="1"/>
    <col min="12799" max="12799" width="2.140625" style="2" customWidth="1"/>
    <col min="12800" max="12800" width="9.140625" style="2"/>
    <col min="12801" max="12801" width="42.7109375" style="2" customWidth="1"/>
    <col min="12802" max="12802" width="19.7109375" style="2" customWidth="1"/>
    <col min="12803" max="12803" width="5.7109375" style="2" customWidth="1"/>
    <col min="12804" max="12804" width="19.7109375" style="2" customWidth="1"/>
    <col min="12805" max="12805" width="4.7109375" style="2" customWidth="1"/>
    <col min="12806" max="13049" width="9.140625" style="2"/>
    <col min="13050" max="13050" width="32.85546875" style="2" customWidth="1"/>
    <col min="13051" max="13051" width="12.85546875" style="2" customWidth="1"/>
    <col min="13052" max="13052" width="9.28515625" style="2" bestFit="1" customWidth="1"/>
    <col min="13053" max="13053" width="12.85546875" style="2" customWidth="1"/>
    <col min="13054" max="13054" width="17.28515625" style="2" customWidth="1"/>
    <col min="13055" max="13055" width="2.140625" style="2" customWidth="1"/>
    <col min="13056" max="13056" width="9.140625" style="2"/>
    <col min="13057" max="13057" width="42.7109375" style="2" customWidth="1"/>
    <col min="13058" max="13058" width="19.7109375" style="2" customWidth="1"/>
    <col min="13059" max="13059" width="5.7109375" style="2" customWidth="1"/>
    <col min="13060" max="13060" width="19.7109375" style="2" customWidth="1"/>
    <col min="13061" max="13061" width="4.7109375" style="2" customWidth="1"/>
    <col min="13062" max="13305" width="9.140625" style="2"/>
    <col min="13306" max="13306" width="32.85546875" style="2" customWidth="1"/>
    <col min="13307" max="13307" width="12.85546875" style="2" customWidth="1"/>
    <col min="13308" max="13308" width="9.28515625" style="2" bestFit="1" customWidth="1"/>
    <col min="13309" max="13309" width="12.85546875" style="2" customWidth="1"/>
    <col min="13310" max="13310" width="17.28515625" style="2" customWidth="1"/>
    <col min="13311" max="13311" width="2.140625" style="2" customWidth="1"/>
    <col min="13312" max="13312" width="9.140625" style="2"/>
    <col min="13313" max="13313" width="42.7109375" style="2" customWidth="1"/>
    <col min="13314" max="13314" width="19.7109375" style="2" customWidth="1"/>
    <col min="13315" max="13315" width="5.7109375" style="2" customWidth="1"/>
    <col min="13316" max="13316" width="19.7109375" style="2" customWidth="1"/>
    <col min="13317" max="13317" width="4.7109375" style="2" customWidth="1"/>
    <col min="13318" max="13561" width="9.140625" style="2"/>
    <col min="13562" max="13562" width="32.85546875" style="2" customWidth="1"/>
    <col min="13563" max="13563" width="12.85546875" style="2" customWidth="1"/>
    <col min="13564" max="13564" width="9.28515625" style="2" bestFit="1" customWidth="1"/>
    <col min="13565" max="13565" width="12.85546875" style="2" customWidth="1"/>
    <col min="13566" max="13566" width="17.28515625" style="2" customWidth="1"/>
    <col min="13567" max="13567" width="2.140625" style="2" customWidth="1"/>
    <col min="13568" max="13568" width="9.140625" style="2"/>
    <col min="13569" max="13569" width="42.7109375" style="2" customWidth="1"/>
    <col min="13570" max="13570" width="19.7109375" style="2" customWidth="1"/>
    <col min="13571" max="13571" width="5.7109375" style="2" customWidth="1"/>
    <col min="13572" max="13572" width="19.7109375" style="2" customWidth="1"/>
    <col min="13573" max="13573" width="4.7109375" style="2" customWidth="1"/>
    <col min="13574" max="13817" width="9.140625" style="2"/>
    <col min="13818" max="13818" width="32.85546875" style="2" customWidth="1"/>
    <col min="13819" max="13819" width="12.85546875" style="2" customWidth="1"/>
    <col min="13820" max="13820" width="9.28515625" style="2" bestFit="1" customWidth="1"/>
    <col min="13821" max="13821" width="12.85546875" style="2" customWidth="1"/>
    <col min="13822" max="13822" width="17.28515625" style="2" customWidth="1"/>
    <col min="13823" max="13823" width="2.140625" style="2" customWidth="1"/>
    <col min="13824" max="13824" width="9.140625" style="2"/>
    <col min="13825" max="13825" width="42.7109375" style="2" customWidth="1"/>
    <col min="13826" max="13826" width="19.7109375" style="2" customWidth="1"/>
    <col min="13827" max="13827" width="5.7109375" style="2" customWidth="1"/>
    <col min="13828" max="13828" width="19.7109375" style="2" customWidth="1"/>
    <col min="13829" max="13829" width="4.7109375" style="2" customWidth="1"/>
    <col min="13830" max="14073" width="9.140625" style="2"/>
    <col min="14074" max="14074" width="32.85546875" style="2" customWidth="1"/>
    <col min="14075" max="14075" width="12.85546875" style="2" customWidth="1"/>
    <col min="14076" max="14076" width="9.28515625" style="2" bestFit="1" customWidth="1"/>
    <col min="14077" max="14077" width="12.85546875" style="2" customWidth="1"/>
    <col min="14078" max="14078" width="17.28515625" style="2" customWidth="1"/>
    <col min="14079" max="14079" width="2.140625" style="2" customWidth="1"/>
    <col min="14080" max="14080" width="9.140625" style="2"/>
    <col min="14081" max="14081" width="42.7109375" style="2" customWidth="1"/>
    <col min="14082" max="14082" width="19.7109375" style="2" customWidth="1"/>
    <col min="14083" max="14083" width="5.7109375" style="2" customWidth="1"/>
    <col min="14084" max="14084" width="19.7109375" style="2" customWidth="1"/>
    <col min="14085" max="14085" width="4.7109375" style="2" customWidth="1"/>
    <col min="14086" max="14329" width="9.140625" style="2"/>
    <col min="14330" max="14330" width="32.85546875" style="2" customWidth="1"/>
    <col min="14331" max="14331" width="12.85546875" style="2" customWidth="1"/>
    <col min="14332" max="14332" width="9.28515625" style="2" bestFit="1" customWidth="1"/>
    <col min="14333" max="14333" width="12.85546875" style="2" customWidth="1"/>
    <col min="14334" max="14334" width="17.28515625" style="2" customWidth="1"/>
    <col min="14335" max="14335" width="2.140625" style="2" customWidth="1"/>
    <col min="14336" max="14336" width="9.140625" style="2"/>
    <col min="14337" max="14337" width="42.7109375" style="2" customWidth="1"/>
    <col min="14338" max="14338" width="19.7109375" style="2" customWidth="1"/>
    <col min="14339" max="14339" width="5.7109375" style="2" customWidth="1"/>
    <col min="14340" max="14340" width="19.7109375" style="2" customWidth="1"/>
    <col min="14341" max="14341" width="4.7109375" style="2" customWidth="1"/>
    <col min="14342" max="14585" width="9.140625" style="2"/>
    <col min="14586" max="14586" width="32.85546875" style="2" customWidth="1"/>
    <col min="14587" max="14587" width="12.85546875" style="2" customWidth="1"/>
    <col min="14588" max="14588" width="9.28515625" style="2" bestFit="1" customWidth="1"/>
    <col min="14589" max="14589" width="12.85546875" style="2" customWidth="1"/>
    <col min="14590" max="14590" width="17.28515625" style="2" customWidth="1"/>
    <col min="14591" max="14591" width="2.140625" style="2" customWidth="1"/>
    <col min="14592" max="14592" width="9.140625" style="2"/>
    <col min="14593" max="14593" width="42.7109375" style="2" customWidth="1"/>
    <col min="14594" max="14594" width="19.7109375" style="2" customWidth="1"/>
    <col min="14595" max="14595" width="5.7109375" style="2" customWidth="1"/>
    <col min="14596" max="14596" width="19.7109375" style="2" customWidth="1"/>
    <col min="14597" max="14597" width="4.7109375" style="2" customWidth="1"/>
    <col min="14598" max="14841" width="9.140625" style="2"/>
    <col min="14842" max="14842" width="32.85546875" style="2" customWidth="1"/>
    <col min="14843" max="14843" width="12.85546875" style="2" customWidth="1"/>
    <col min="14844" max="14844" width="9.28515625" style="2" bestFit="1" customWidth="1"/>
    <col min="14845" max="14845" width="12.85546875" style="2" customWidth="1"/>
    <col min="14846" max="14846" width="17.28515625" style="2" customWidth="1"/>
    <col min="14847" max="14847" width="2.140625" style="2" customWidth="1"/>
    <col min="14848" max="14848" width="9.140625" style="2"/>
    <col min="14849" max="14849" width="42.7109375" style="2" customWidth="1"/>
    <col min="14850" max="14850" width="19.7109375" style="2" customWidth="1"/>
    <col min="14851" max="14851" width="5.7109375" style="2" customWidth="1"/>
    <col min="14852" max="14852" width="19.7109375" style="2" customWidth="1"/>
    <col min="14853" max="14853" width="4.7109375" style="2" customWidth="1"/>
    <col min="14854" max="15097" width="9.140625" style="2"/>
    <col min="15098" max="15098" width="32.85546875" style="2" customWidth="1"/>
    <col min="15099" max="15099" width="12.85546875" style="2" customWidth="1"/>
    <col min="15100" max="15100" width="9.28515625" style="2" bestFit="1" customWidth="1"/>
    <col min="15101" max="15101" width="12.85546875" style="2" customWidth="1"/>
    <col min="15102" max="15102" width="17.28515625" style="2" customWidth="1"/>
    <col min="15103" max="15103" width="2.140625" style="2" customWidth="1"/>
    <col min="15104" max="15104" width="9.140625" style="2"/>
    <col min="15105" max="15105" width="42.7109375" style="2" customWidth="1"/>
    <col min="15106" max="15106" width="19.7109375" style="2" customWidth="1"/>
    <col min="15107" max="15107" width="5.7109375" style="2" customWidth="1"/>
    <col min="15108" max="15108" width="19.7109375" style="2" customWidth="1"/>
    <col min="15109" max="15109" width="4.7109375" style="2" customWidth="1"/>
    <col min="15110" max="15353" width="9.140625" style="2"/>
    <col min="15354" max="15354" width="32.85546875" style="2" customWidth="1"/>
    <col min="15355" max="15355" width="12.85546875" style="2" customWidth="1"/>
    <col min="15356" max="15356" width="9.28515625" style="2" bestFit="1" customWidth="1"/>
    <col min="15357" max="15357" width="12.85546875" style="2" customWidth="1"/>
    <col min="15358" max="15358" width="17.28515625" style="2" customWidth="1"/>
    <col min="15359" max="15359" width="2.140625" style="2" customWidth="1"/>
    <col min="15360" max="15360" width="9.140625" style="2"/>
    <col min="15361" max="15361" width="42.7109375" style="2" customWidth="1"/>
    <col min="15362" max="15362" width="19.7109375" style="2" customWidth="1"/>
    <col min="15363" max="15363" width="5.7109375" style="2" customWidth="1"/>
    <col min="15364" max="15364" width="19.7109375" style="2" customWidth="1"/>
    <col min="15365" max="15365" width="4.7109375" style="2" customWidth="1"/>
    <col min="15366" max="15609" width="9.140625" style="2"/>
    <col min="15610" max="15610" width="32.85546875" style="2" customWidth="1"/>
    <col min="15611" max="15611" width="12.85546875" style="2" customWidth="1"/>
    <col min="15612" max="15612" width="9.28515625" style="2" bestFit="1" customWidth="1"/>
    <col min="15613" max="15613" width="12.85546875" style="2" customWidth="1"/>
    <col min="15614" max="15614" width="17.28515625" style="2" customWidth="1"/>
    <col min="15615" max="15615" width="2.140625" style="2" customWidth="1"/>
    <col min="15616" max="15616" width="9.140625" style="2"/>
    <col min="15617" max="15617" width="42.7109375" style="2" customWidth="1"/>
    <col min="15618" max="15618" width="19.7109375" style="2" customWidth="1"/>
    <col min="15619" max="15619" width="5.7109375" style="2" customWidth="1"/>
    <col min="15620" max="15620" width="19.7109375" style="2" customWidth="1"/>
    <col min="15621" max="15621" width="4.7109375" style="2" customWidth="1"/>
    <col min="15622" max="15865" width="9.140625" style="2"/>
    <col min="15866" max="15866" width="32.85546875" style="2" customWidth="1"/>
    <col min="15867" max="15867" width="12.85546875" style="2" customWidth="1"/>
    <col min="15868" max="15868" width="9.28515625" style="2" bestFit="1" customWidth="1"/>
    <col min="15869" max="15869" width="12.85546875" style="2" customWidth="1"/>
    <col min="15870" max="15870" width="17.28515625" style="2" customWidth="1"/>
    <col min="15871" max="15871" width="2.140625" style="2" customWidth="1"/>
    <col min="15872" max="15872" width="9.140625" style="2"/>
    <col min="15873" max="15873" width="42.7109375" style="2" customWidth="1"/>
    <col min="15874" max="15874" width="19.7109375" style="2" customWidth="1"/>
    <col min="15875" max="15875" width="5.7109375" style="2" customWidth="1"/>
    <col min="15876" max="15876" width="19.7109375" style="2" customWidth="1"/>
    <col min="15877" max="15877" width="4.7109375" style="2" customWidth="1"/>
    <col min="15878" max="16121" width="9.140625" style="2"/>
    <col min="16122" max="16122" width="32.85546875" style="2" customWidth="1"/>
    <col min="16123" max="16123" width="12.85546875" style="2" customWidth="1"/>
    <col min="16124" max="16124" width="9.28515625" style="2" bestFit="1" customWidth="1"/>
    <col min="16125" max="16125" width="12.85546875" style="2" customWidth="1"/>
    <col min="16126" max="16126" width="17.28515625" style="2" customWidth="1"/>
    <col min="16127" max="16127" width="2.140625" style="2" customWidth="1"/>
    <col min="16128" max="16128" width="9.140625" style="2"/>
    <col min="16129" max="16129" width="42.7109375" style="2" customWidth="1"/>
    <col min="16130" max="16130" width="19.7109375" style="2" customWidth="1"/>
    <col min="16131" max="16131" width="5.7109375" style="2" customWidth="1"/>
    <col min="16132" max="16132" width="19.7109375" style="2" customWidth="1"/>
    <col min="16133" max="16133" width="4.7109375" style="2" customWidth="1"/>
    <col min="16134" max="16377" width="9.140625" style="2"/>
    <col min="16378" max="16378" width="32.85546875" style="2" customWidth="1"/>
    <col min="16379" max="16379" width="12.85546875" style="2" customWidth="1"/>
    <col min="16380" max="16380" width="9.28515625" style="2" bestFit="1" customWidth="1"/>
    <col min="16381" max="16381" width="12.85546875" style="2" customWidth="1"/>
    <col min="16382" max="16382" width="17.28515625" style="2" customWidth="1"/>
    <col min="16383" max="16383" width="2.140625" style="2" customWidth="1"/>
    <col min="16384" max="16384" width="9.140625" style="2"/>
  </cols>
  <sheetData>
    <row r="1" spans="1:13" ht="5.25" customHeight="1" thickBot="1" x14ac:dyDescent="0.25">
      <c r="A1" s="138" t="s">
        <v>6</v>
      </c>
    </row>
    <row r="2" spans="1:13" thickBot="1" x14ac:dyDescent="0.3">
      <c r="A2" s="1097" t="s">
        <v>163</v>
      </c>
      <c r="B2" s="1098"/>
      <c r="C2" s="1098"/>
      <c r="D2" s="1099"/>
      <c r="E2" s="137"/>
      <c r="G2" s="1097" t="s">
        <v>163</v>
      </c>
      <c r="H2" s="1098"/>
      <c r="I2" s="1098"/>
      <c r="J2" s="1099"/>
      <c r="L2" s="124" t="s">
        <v>181</v>
      </c>
      <c r="M2" s="123"/>
    </row>
    <row r="3" spans="1:13" ht="15.75" x14ac:dyDescent="0.25">
      <c r="A3" s="65" t="s">
        <v>123</v>
      </c>
      <c r="B3" s="1104">
        <f>'Contact Info'!D3</f>
        <v>0</v>
      </c>
      <c r="C3" s="1105"/>
      <c r="D3" s="1106"/>
      <c r="G3" s="65" t="s">
        <v>123</v>
      </c>
      <c r="H3" s="1104">
        <f>B3</f>
        <v>0</v>
      </c>
      <c r="I3" s="1105"/>
      <c r="J3" s="1106"/>
      <c r="L3" s="122" t="s">
        <v>171</v>
      </c>
      <c r="M3" s="121" t="s">
        <v>170</v>
      </c>
    </row>
    <row r="4" spans="1:13" ht="15.75" x14ac:dyDescent="0.25">
      <c r="A4" s="65" t="s">
        <v>4</v>
      </c>
      <c r="B4" s="1107">
        <f>'Contact Info'!B3</f>
        <v>0</v>
      </c>
      <c r="C4" s="1108"/>
      <c r="D4" s="1109"/>
      <c r="G4" s="65" t="s">
        <v>4</v>
      </c>
      <c r="H4" s="1107">
        <f>B4</f>
        <v>0</v>
      </c>
      <c r="I4" s="1108"/>
      <c r="J4" s="1109"/>
      <c r="L4" s="130" t="s">
        <v>180</v>
      </c>
      <c r="M4" s="111">
        <v>5000</v>
      </c>
    </row>
    <row r="5" spans="1:13" thickBot="1" x14ac:dyDescent="0.3">
      <c r="A5" s="64" t="s">
        <v>122</v>
      </c>
      <c r="B5" s="1110"/>
      <c r="C5" s="1111"/>
      <c r="D5" s="1112"/>
      <c r="E5" s="136" t="s">
        <v>0</v>
      </c>
      <c r="G5" s="64" t="s">
        <v>122</v>
      </c>
      <c r="H5" s="1110"/>
      <c r="I5" s="1111"/>
      <c r="J5" s="1112"/>
      <c r="L5" s="130" t="s">
        <v>179</v>
      </c>
      <c r="M5" s="111">
        <v>6000</v>
      </c>
    </row>
    <row r="6" spans="1:13" ht="15.75" customHeight="1" thickBot="1" x14ac:dyDescent="0.25">
      <c r="A6" s="63"/>
      <c r="B6" s="62"/>
      <c r="C6" s="62"/>
      <c r="D6" s="61"/>
      <c r="G6" s="63"/>
      <c r="H6" s="62"/>
      <c r="I6" s="62"/>
      <c r="J6" s="61"/>
      <c r="L6" s="130" t="s">
        <v>178</v>
      </c>
      <c r="M6" s="111">
        <v>7000</v>
      </c>
    </row>
    <row r="7" spans="1:13" thickBot="1" x14ac:dyDescent="0.3">
      <c r="A7" s="60" t="s">
        <v>162</v>
      </c>
      <c r="B7" s="31"/>
      <c r="C7" s="1102"/>
      <c r="D7" s="1103"/>
      <c r="G7" s="60" t="s">
        <v>162</v>
      </c>
      <c r="H7" s="31"/>
      <c r="I7" s="1100"/>
      <c r="J7" s="1101"/>
      <c r="L7" s="130" t="s">
        <v>177</v>
      </c>
      <c r="M7" s="111">
        <v>8000</v>
      </c>
    </row>
    <row r="8" spans="1:13" ht="12" customHeight="1" thickBot="1" x14ac:dyDescent="0.3">
      <c r="A8" s="59"/>
      <c r="B8" s="58"/>
      <c r="C8" s="58"/>
      <c r="D8" s="57"/>
      <c r="G8" s="59"/>
      <c r="H8" s="58"/>
      <c r="I8" s="58"/>
      <c r="J8" s="57"/>
      <c r="L8" s="130" t="s">
        <v>176</v>
      </c>
      <c r="M8" s="111">
        <v>9000</v>
      </c>
    </row>
    <row r="9" spans="1:13" thickBot="1" x14ac:dyDescent="0.3">
      <c r="A9" s="93" t="s">
        <v>161</v>
      </c>
      <c r="B9" s="134" t="s">
        <v>18</v>
      </c>
      <c r="C9" s="133"/>
      <c r="D9" s="132" t="s">
        <v>17</v>
      </c>
      <c r="E9" s="94" t="s">
        <v>0</v>
      </c>
      <c r="F9" s="135"/>
      <c r="G9" s="93" t="s">
        <v>161</v>
      </c>
      <c r="H9" s="134" t="s">
        <v>18</v>
      </c>
      <c r="I9" s="133"/>
      <c r="J9" s="132" t="s">
        <v>17</v>
      </c>
      <c r="L9" s="130" t="s">
        <v>175</v>
      </c>
      <c r="M9" s="111">
        <v>10000</v>
      </c>
    </row>
    <row r="10" spans="1:13" ht="15.75" x14ac:dyDescent="0.25">
      <c r="A10" s="82" t="s">
        <v>16</v>
      </c>
      <c r="B10" s="516">
        <v>0</v>
      </c>
      <c r="C10" s="131">
        <f>B10/60</f>
        <v>0</v>
      </c>
      <c r="D10" s="88"/>
      <c r="E10" s="80" t="s">
        <v>0</v>
      </c>
      <c r="F10" s="120" t="s">
        <v>0</v>
      </c>
      <c r="G10" s="82" t="s">
        <v>16</v>
      </c>
      <c r="H10" s="516"/>
      <c r="I10" s="131">
        <f>H10/60</f>
        <v>0</v>
      </c>
      <c r="J10" s="88"/>
      <c r="L10" s="130" t="s">
        <v>174</v>
      </c>
      <c r="M10" s="111">
        <v>12000</v>
      </c>
    </row>
    <row r="11" spans="1:13" thickBot="1" x14ac:dyDescent="0.3">
      <c r="A11" s="82" t="s">
        <v>15</v>
      </c>
      <c r="B11" s="517">
        <v>0</v>
      </c>
      <c r="C11" s="83"/>
      <c r="D11" s="81"/>
      <c r="E11" s="80" t="s">
        <v>0</v>
      </c>
      <c r="F11" s="120" t="s">
        <v>0</v>
      </c>
      <c r="G11" s="82" t="s">
        <v>15</v>
      </c>
      <c r="H11" s="517"/>
      <c r="I11" s="83"/>
      <c r="J11" s="81"/>
      <c r="L11" s="129" t="s">
        <v>173</v>
      </c>
      <c r="M11" s="128">
        <v>14000</v>
      </c>
    </row>
    <row r="12" spans="1:13" thickBot="1" x14ac:dyDescent="0.3">
      <c r="A12" s="82" t="s">
        <v>14</v>
      </c>
      <c r="B12" s="518">
        <v>0</v>
      </c>
      <c r="C12" s="83"/>
      <c r="D12" s="81"/>
      <c r="E12" s="80" t="s">
        <v>0</v>
      </c>
      <c r="F12" s="120" t="s">
        <v>0</v>
      </c>
      <c r="G12" s="82" t="s">
        <v>14</v>
      </c>
      <c r="H12" s="518"/>
      <c r="I12" s="83"/>
      <c r="J12" s="81"/>
      <c r="L12" s="127"/>
      <c r="M12" s="127"/>
    </row>
    <row r="13" spans="1:13" thickBot="1" x14ac:dyDescent="0.3">
      <c r="A13" s="82" t="s">
        <v>13</v>
      </c>
      <c r="B13" s="126">
        <v>8760</v>
      </c>
      <c r="C13" s="83"/>
      <c r="D13" s="125"/>
      <c r="E13" s="69"/>
      <c r="F13" s="69"/>
      <c r="G13" s="82" t="s">
        <v>13</v>
      </c>
      <c r="H13" s="126">
        <v>8760</v>
      </c>
      <c r="I13" s="83"/>
      <c r="J13" s="125"/>
      <c r="L13" s="124" t="s">
        <v>172</v>
      </c>
      <c r="M13" s="123"/>
    </row>
    <row r="14" spans="1:13" ht="15.75" x14ac:dyDescent="0.25">
      <c r="A14" s="82" t="s">
        <v>12</v>
      </c>
      <c r="B14" s="24" t="e">
        <f>B13/C10*B11</f>
        <v>#DIV/0!</v>
      </c>
      <c r="C14" s="83"/>
      <c r="D14" s="519"/>
      <c r="E14" s="80" t="s">
        <v>0</v>
      </c>
      <c r="F14" s="120" t="s">
        <v>0</v>
      </c>
      <c r="G14" s="82" t="s">
        <v>12</v>
      </c>
      <c r="H14" s="85" t="e">
        <f>H13/I10*H11</f>
        <v>#DIV/0!</v>
      </c>
      <c r="I14" s="83"/>
      <c r="J14" s="519"/>
      <c r="L14" s="122" t="s">
        <v>171</v>
      </c>
      <c r="M14" s="121" t="s">
        <v>170</v>
      </c>
    </row>
    <row r="15" spans="1:13" ht="15.75" x14ac:dyDescent="0.25">
      <c r="A15" s="82" t="s">
        <v>11</v>
      </c>
      <c r="B15" s="119"/>
      <c r="C15" s="78"/>
      <c r="D15" s="520">
        <v>0</v>
      </c>
      <c r="E15" s="80" t="s">
        <v>0</v>
      </c>
      <c r="F15" s="120" t="s">
        <v>0</v>
      </c>
      <c r="G15" s="82" t="s">
        <v>11</v>
      </c>
      <c r="H15" s="119"/>
      <c r="I15" s="78"/>
      <c r="J15" s="520"/>
      <c r="L15" s="112" t="s">
        <v>169</v>
      </c>
      <c r="M15" s="111">
        <v>18000</v>
      </c>
    </row>
    <row r="16" spans="1:13" ht="12" customHeight="1" thickBot="1" x14ac:dyDescent="0.3">
      <c r="A16" s="118"/>
      <c r="B16" s="117"/>
      <c r="C16" s="67"/>
      <c r="D16" s="116"/>
      <c r="E16" s="71"/>
      <c r="F16" s="106"/>
      <c r="G16" s="118"/>
      <c r="H16" s="117"/>
      <c r="I16" s="67"/>
      <c r="J16" s="116"/>
      <c r="L16" s="112" t="s">
        <v>168</v>
      </c>
      <c r="M16" s="111">
        <v>21000</v>
      </c>
    </row>
    <row r="17" spans="1:13" ht="12" customHeight="1" thickBot="1" x14ac:dyDescent="0.3">
      <c r="A17" s="76"/>
      <c r="B17" s="115"/>
      <c r="C17" s="114"/>
      <c r="D17" s="113"/>
      <c r="E17" s="72" t="s">
        <v>0</v>
      </c>
      <c r="F17" s="106"/>
      <c r="G17" s="76"/>
      <c r="H17" s="115"/>
      <c r="I17" s="114"/>
      <c r="J17" s="113"/>
      <c r="L17" s="112" t="s">
        <v>167</v>
      </c>
      <c r="M17" s="111">
        <v>23000</v>
      </c>
    </row>
    <row r="18" spans="1:13" thickBot="1" x14ac:dyDescent="0.3">
      <c r="A18" s="82" t="s">
        <v>10</v>
      </c>
      <c r="B18" s="110"/>
      <c r="C18" s="109"/>
      <c r="D18" s="41" t="e">
        <f>(B14-D14)*B12</f>
        <v>#DIV/0!</v>
      </c>
      <c r="E18" s="106" t="s">
        <v>0</v>
      </c>
      <c r="F18" s="106"/>
      <c r="G18" s="82" t="s">
        <v>10</v>
      </c>
      <c r="H18" s="110"/>
      <c r="I18" s="109"/>
      <c r="J18" s="41" t="e">
        <f>(H14-J14)*H12</f>
        <v>#DIV/0!</v>
      </c>
      <c r="L18" s="112" t="s">
        <v>166</v>
      </c>
      <c r="M18" s="111">
        <v>24000</v>
      </c>
    </row>
    <row r="19" spans="1:13" thickBot="1" x14ac:dyDescent="0.3">
      <c r="A19" s="82" t="s">
        <v>9</v>
      </c>
      <c r="B19" s="110"/>
      <c r="C19" s="109"/>
      <c r="D19" s="38" t="e">
        <f>D18*10</f>
        <v>#DIV/0!</v>
      </c>
      <c r="E19" s="106" t="s">
        <v>0</v>
      </c>
      <c r="F19" s="106"/>
      <c r="G19" s="82" t="s">
        <v>9</v>
      </c>
      <c r="H19" s="110"/>
      <c r="I19" s="109"/>
      <c r="J19" s="38" t="e">
        <f>J18*10</f>
        <v>#DIV/0!</v>
      </c>
      <c r="L19" s="108" t="s">
        <v>165</v>
      </c>
      <c r="M19" s="107"/>
    </row>
    <row r="20" spans="1:13" thickBot="1" x14ac:dyDescent="0.3">
      <c r="A20" s="82" t="s">
        <v>8</v>
      </c>
      <c r="B20" s="110"/>
      <c r="C20" s="109"/>
      <c r="D20" s="387" t="e">
        <f>D19/D15</f>
        <v>#DIV/0!</v>
      </c>
      <c r="E20" s="106" t="s">
        <v>0</v>
      </c>
      <c r="F20" s="105"/>
      <c r="G20" s="82" t="s">
        <v>8</v>
      </c>
      <c r="H20" s="110"/>
      <c r="I20" s="109"/>
      <c r="J20" s="387" t="e">
        <f>J19/J15</f>
        <v>#DIV/0!</v>
      </c>
      <c r="L20" s="104" t="s">
        <v>164</v>
      </c>
      <c r="M20" s="103"/>
    </row>
    <row r="21" spans="1:13" ht="12.75" x14ac:dyDescent="0.2">
      <c r="A21" s="101"/>
      <c r="B21" s="100" t="s">
        <v>7</v>
      </c>
      <c r="C21" s="99"/>
      <c r="D21" s="98"/>
      <c r="E21" s="69"/>
      <c r="F21" s="102"/>
      <c r="G21" s="101"/>
      <c r="H21" s="100" t="s">
        <v>7</v>
      </c>
      <c r="I21" s="99"/>
      <c r="J21" s="98"/>
    </row>
    <row r="22" spans="1:13" ht="13.5" thickBot="1" x14ac:dyDescent="0.25">
      <c r="A22" s="68"/>
      <c r="B22" s="67"/>
      <c r="C22" s="67"/>
      <c r="D22" s="97"/>
      <c r="E22" s="69"/>
      <c r="F22" s="69"/>
      <c r="G22" s="68"/>
      <c r="H22" s="67"/>
      <c r="I22" s="67"/>
      <c r="J22" s="97"/>
    </row>
    <row r="23" spans="1:13" ht="13.5" thickBot="1" x14ac:dyDescent="0.25">
      <c r="A23" s="96"/>
      <c r="B23" s="69"/>
      <c r="C23" s="69"/>
      <c r="D23" s="95"/>
      <c r="E23" s="69"/>
      <c r="F23" s="69"/>
      <c r="G23" s="96"/>
      <c r="H23" s="69"/>
      <c r="I23" s="69"/>
      <c r="J23" s="95"/>
    </row>
    <row r="24" spans="1:13" thickBot="1" x14ac:dyDescent="0.3">
      <c r="A24" s="93" t="s">
        <v>160</v>
      </c>
      <c r="B24" s="91" t="s">
        <v>18</v>
      </c>
      <c r="C24" s="92"/>
      <c r="D24" s="91" t="s">
        <v>17</v>
      </c>
      <c r="E24" s="94" t="s">
        <v>0</v>
      </c>
      <c r="F24" s="71"/>
      <c r="G24" s="93" t="s">
        <v>160</v>
      </c>
      <c r="H24" s="91" t="s">
        <v>18</v>
      </c>
      <c r="I24" s="92"/>
      <c r="J24" s="91" t="s">
        <v>17</v>
      </c>
    </row>
    <row r="25" spans="1:13" ht="15.75" x14ac:dyDescent="0.25">
      <c r="A25" s="82" t="s">
        <v>159</v>
      </c>
      <c r="B25" s="521"/>
      <c r="C25" s="86"/>
      <c r="D25" s="90"/>
      <c r="E25" s="80" t="s">
        <v>0</v>
      </c>
      <c r="F25" s="71" t="s">
        <v>0</v>
      </c>
      <c r="G25" s="82" t="s">
        <v>159</v>
      </c>
      <c r="H25" s="521"/>
      <c r="I25" s="86"/>
      <c r="J25" s="90"/>
    </row>
    <row r="26" spans="1:13" ht="15.75" x14ac:dyDescent="0.25">
      <c r="A26" s="82" t="s">
        <v>158</v>
      </c>
      <c r="B26" s="522" t="s">
        <v>0</v>
      </c>
      <c r="C26" s="89"/>
      <c r="D26" s="524" t="s">
        <v>0</v>
      </c>
      <c r="E26" s="80" t="s">
        <v>0</v>
      </c>
      <c r="F26" s="71" t="s">
        <v>0</v>
      </c>
      <c r="G26" s="82" t="s">
        <v>158</v>
      </c>
      <c r="H26" s="522"/>
      <c r="I26" s="89"/>
      <c r="J26" s="524"/>
    </row>
    <row r="27" spans="1:13" ht="15.75" x14ac:dyDescent="0.25">
      <c r="A27" s="82" t="s">
        <v>157</v>
      </c>
      <c r="B27" s="523" t="s">
        <v>0</v>
      </c>
      <c r="C27" s="86"/>
      <c r="D27" s="88"/>
      <c r="E27" s="80" t="s">
        <v>0</v>
      </c>
      <c r="F27" s="71" t="s">
        <v>0</v>
      </c>
      <c r="G27" s="82" t="s">
        <v>157</v>
      </c>
      <c r="H27" s="523"/>
      <c r="I27" s="86"/>
      <c r="J27" s="88"/>
    </row>
    <row r="28" spans="1:13" ht="15.75" x14ac:dyDescent="0.25">
      <c r="A28" s="82" t="s">
        <v>83</v>
      </c>
      <c r="B28" s="87" t="str">
        <f>IF(B27="Annual Professional Maintenance", "0.01", "0.03")</f>
        <v>0.03</v>
      </c>
      <c r="C28" s="86"/>
      <c r="D28" s="81"/>
      <c r="E28" s="80" t="s">
        <v>0</v>
      </c>
      <c r="F28" s="71" t="s">
        <v>0</v>
      </c>
      <c r="G28" s="82" t="s">
        <v>83</v>
      </c>
      <c r="H28" s="26" t="str">
        <f>IF(H27="Annual Professional Maintenance", "0.01", "0.03")</f>
        <v>0.03</v>
      </c>
      <c r="I28" s="86"/>
      <c r="J28" s="81"/>
    </row>
    <row r="29" spans="1:13" ht="15.75" x14ac:dyDescent="0.25">
      <c r="A29" s="82" t="s">
        <v>156</v>
      </c>
      <c r="B29" s="85" t="e">
        <f>B26*(1-B28)^(B5-B25)</f>
        <v>#VALUE!</v>
      </c>
      <c r="C29" s="78"/>
      <c r="D29" s="81"/>
      <c r="E29" s="80" t="s">
        <v>0</v>
      </c>
      <c r="F29" s="71" t="s">
        <v>0</v>
      </c>
      <c r="G29" s="82" t="s">
        <v>156</v>
      </c>
      <c r="H29" s="24">
        <f>H26*(1-H28)^(H5-H25)</f>
        <v>0</v>
      </c>
      <c r="I29" s="78"/>
      <c r="J29" s="81"/>
    </row>
    <row r="30" spans="1:13" ht="12" customHeight="1" x14ac:dyDescent="0.25">
      <c r="A30" s="82"/>
      <c r="B30" s="84"/>
      <c r="C30" s="78"/>
      <c r="D30" s="81"/>
      <c r="E30" s="71" t="s">
        <v>0</v>
      </c>
      <c r="F30" s="71"/>
      <c r="G30" s="82"/>
      <c r="H30" s="84"/>
      <c r="I30" s="78"/>
      <c r="J30" s="81"/>
    </row>
    <row r="31" spans="1:13" ht="15.75" x14ac:dyDescent="0.25">
      <c r="A31" s="82" t="s">
        <v>155</v>
      </c>
      <c r="B31" s="525" t="s">
        <v>0</v>
      </c>
      <c r="C31" s="83"/>
      <c r="D31" s="81"/>
      <c r="E31" s="80" t="s">
        <v>0</v>
      </c>
      <c r="F31" s="71" t="s">
        <v>0</v>
      </c>
      <c r="G31" s="82" t="s">
        <v>155</v>
      </c>
      <c r="H31" s="525"/>
      <c r="I31" s="83"/>
      <c r="J31" s="81"/>
    </row>
    <row r="32" spans="1:13" ht="15.75" x14ac:dyDescent="0.25">
      <c r="A32" s="82" t="s">
        <v>154</v>
      </c>
      <c r="B32" s="526" t="s">
        <v>0</v>
      </c>
      <c r="C32" s="83"/>
      <c r="D32" s="81"/>
      <c r="E32" s="80" t="s">
        <v>0</v>
      </c>
      <c r="F32" s="71" t="s">
        <v>0</v>
      </c>
      <c r="G32" s="82" t="s">
        <v>154</v>
      </c>
      <c r="H32" s="526"/>
      <c r="I32" s="83"/>
      <c r="J32" s="81"/>
    </row>
    <row r="33" spans="1:10" ht="15.75" x14ac:dyDescent="0.25">
      <c r="A33" s="82"/>
      <c r="B33" s="22" t="e">
        <f>B32*B34</f>
        <v>#VALUE!</v>
      </c>
      <c r="C33" s="83"/>
      <c r="D33" s="81"/>
      <c r="E33" s="80" t="s">
        <v>0</v>
      </c>
      <c r="F33" s="71" t="s">
        <v>0</v>
      </c>
      <c r="G33" s="82"/>
      <c r="H33" s="22">
        <f>H32*H34</f>
        <v>0</v>
      </c>
      <c r="I33" s="83"/>
      <c r="J33" s="81"/>
    </row>
    <row r="34" spans="1:10" ht="15.75" x14ac:dyDescent="0.25">
      <c r="A34" s="82" t="s">
        <v>153</v>
      </c>
      <c r="B34" s="527"/>
      <c r="C34" s="78"/>
      <c r="D34" s="81"/>
      <c r="E34" s="80" t="s">
        <v>0</v>
      </c>
      <c r="F34" s="71" t="s">
        <v>0</v>
      </c>
      <c r="G34" s="82" t="s">
        <v>153</v>
      </c>
      <c r="H34" s="527"/>
      <c r="I34" s="78"/>
      <c r="J34" s="81"/>
    </row>
    <row r="35" spans="1:10" ht="12" customHeight="1" thickBot="1" x14ac:dyDescent="0.3">
      <c r="A35" s="79"/>
      <c r="B35" s="78"/>
      <c r="C35" s="78"/>
      <c r="D35" s="77"/>
      <c r="E35" s="80" t="s">
        <v>0</v>
      </c>
      <c r="F35" s="71" t="s">
        <v>0</v>
      </c>
      <c r="G35" s="79"/>
      <c r="H35" s="78"/>
      <c r="I35" s="78"/>
      <c r="J35" s="77"/>
    </row>
    <row r="36" spans="1:10" thickBot="1" x14ac:dyDescent="0.3">
      <c r="A36" s="76"/>
      <c r="B36" s="75"/>
      <c r="C36" s="74"/>
      <c r="D36" s="73"/>
      <c r="E36" s="72" t="s">
        <v>0</v>
      </c>
      <c r="F36" s="71"/>
      <c r="G36" s="18"/>
      <c r="H36" s="17"/>
      <c r="I36" s="16"/>
      <c r="J36" s="15"/>
    </row>
    <row r="37" spans="1:10" thickBot="1" x14ac:dyDescent="0.3">
      <c r="A37" s="9" t="s">
        <v>152</v>
      </c>
      <c r="B37" s="11"/>
      <c r="C37" s="14"/>
      <c r="D37" s="13" t="e">
        <f>(D26-C39)*0.1</f>
        <v>#VALUE!</v>
      </c>
      <c r="E37" s="71" t="s">
        <v>0</v>
      </c>
      <c r="F37" s="71"/>
      <c r="G37" s="9" t="s">
        <v>152</v>
      </c>
      <c r="H37" s="11"/>
      <c r="I37" s="14"/>
      <c r="J37" s="13" t="e">
        <f>(J26-I39)*0.1</f>
        <v>#DIV/0!</v>
      </c>
    </row>
    <row r="38" spans="1:10" thickBot="1" x14ac:dyDescent="0.3">
      <c r="A38" s="9"/>
      <c r="B38" s="70" t="s">
        <v>151</v>
      </c>
      <c r="C38" s="7"/>
      <c r="D38" s="12"/>
      <c r="E38" s="71"/>
      <c r="F38" s="71"/>
      <c r="G38" s="9"/>
      <c r="H38" s="70" t="s">
        <v>151</v>
      </c>
      <c r="I38" s="7"/>
      <c r="J38" s="12"/>
    </row>
    <row r="39" spans="1:10" ht="20.25" customHeight="1" thickBot="1" x14ac:dyDescent="0.3">
      <c r="A39" s="9" t="s">
        <v>150</v>
      </c>
      <c r="B39" s="11"/>
      <c r="C39" s="11" t="e">
        <f>B31/B33</f>
        <v>#VALUE!</v>
      </c>
      <c r="D39" s="10" t="e">
        <f>(D26-B29)*0.1</f>
        <v>#VALUE!</v>
      </c>
      <c r="E39" s="71" t="s">
        <v>0</v>
      </c>
      <c r="F39" s="71"/>
      <c r="G39" s="9" t="s">
        <v>150</v>
      </c>
      <c r="H39" s="11"/>
      <c r="I39" s="11" t="e">
        <f>H31/H33</f>
        <v>#DIV/0!</v>
      </c>
      <c r="J39" s="10">
        <f>(J26-H29)*0.1</f>
        <v>0</v>
      </c>
    </row>
    <row r="40" spans="1:10" ht="15.75" x14ac:dyDescent="0.25">
      <c r="A40" s="9"/>
      <c r="B40" s="70" t="s">
        <v>149</v>
      </c>
      <c r="C40" s="7"/>
      <c r="D40" s="6"/>
      <c r="E40" s="69"/>
      <c r="F40" s="69"/>
      <c r="G40" s="9"/>
      <c r="H40" s="70" t="s">
        <v>149</v>
      </c>
      <c r="I40" s="7"/>
      <c r="J40" s="6"/>
    </row>
    <row r="41" spans="1:10" ht="13.5" thickBot="1" x14ac:dyDescent="0.25">
      <c r="A41" s="5"/>
      <c r="B41" s="4"/>
      <c r="C41" s="4"/>
      <c r="D41" s="3"/>
      <c r="E41" s="69"/>
      <c r="F41" s="69"/>
      <c r="G41" s="68"/>
      <c r="H41" s="67"/>
      <c r="I41" s="67"/>
      <c r="J41" s="66"/>
    </row>
    <row r="42" spans="1:10" ht="12.75" x14ac:dyDescent="0.2"/>
    <row r="43" spans="1:10" thickBot="1" x14ac:dyDescent="0.3">
      <c r="G43" s="51"/>
    </row>
    <row r="44" spans="1:10" thickBot="1" x14ac:dyDescent="0.25">
      <c r="A44" s="1097" t="s">
        <v>163</v>
      </c>
      <c r="B44" s="1098"/>
      <c r="C44" s="1098"/>
      <c r="D44" s="1099"/>
      <c r="G44" s="1097" t="s">
        <v>163</v>
      </c>
      <c r="H44" s="1098"/>
      <c r="I44" s="1098"/>
      <c r="J44" s="1099"/>
    </row>
    <row r="45" spans="1:10" ht="15.75" x14ac:dyDescent="0.25">
      <c r="A45" s="65" t="s">
        <v>123</v>
      </c>
      <c r="B45" s="1104">
        <f>B3</f>
        <v>0</v>
      </c>
      <c r="C45" s="1105"/>
      <c r="D45" s="1106"/>
      <c r="G45" s="65" t="s">
        <v>123</v>
      </c>
      <c r="H45" s="1104">
        <f>B45</f>
        <v>0</v>
      </c>
      <c r="I45" s="1105"/>
      <c r="J45" s="1106"/>
    </row>
    <row r="46" spans="1:10" ht="15.75" x14ac:dyDescent="0.25">
      <c r="A46" s="65" t="s">
        <v>4</v>
      </c>
      <c r="B46" s="1107">
        <f>B4</f>
        <v>0</v>
      </c>
      <c r="C46" s="1108"/>
      <c r="D46" s="1109"/>
      <c r="G46" s="65" t="s">
        <v>4</v>
      </c>
      <c r="H46" s="1107">
        <f>B46</f>
        <v>0</v>
      </c>
      <c r="I46" s="1108"/>
      <c r="J46" s="1109"/>
    </row>
    <row r="47" spans="1:10" thickBot="1" x14ac:dyDescent="0.3">
      <c r="A47" s="64" t="s">
        <v>122</v>
      </c>
      <c r="B47" s="1110"/>
      <c r="C47" s="1111"/>
      <c r="D47" s="1112"/>
      <c r="G47" s="64" t="s">
        <v>122</v>
      </c>
      <c r="H47" s="1110"/>
      <c r="I47" s="1111"/>
      <c r="J47" s="1112"/>
    </row>
    <row r="48" spans="1:10" ht="13.5" thickBot="1" x14ac:dyDescent="0.25">
      <c r="A48" s="63"/>
      <c r="B48" s="62"/>
      <c r="C48" s="62"/>
      <c r="D48" s="61"/>
      <c r="G48" s="63"/>
      <c r="H48" s="62"/>
      <c r="I48" s="62"/>
      <c r="J48" s="61"/>
    </row>
    <row r="49" spans="1:10" thickBot="1" x14ac:dyDescent="0.3">
      <c r="A49" s="60" t="s">
        <v>162</v>
      </c>
      <c r="B49" s="31"/>
      <c r="C49" s="1100"/>
      <c r="D49" s="1101"/>
      <c r="G49" s="60" t="s">
        <v>162</v>
      </c>
      <c r="H49" s="31"/>
      <c r="I49" s="1100"/>
      <c r="J49" s="1101"/>
    </row>
    <row r="50" spans="1:10" thickBot="1" x14ac:dyDescent="0.3">
      <c r="A50" s="59"/>
      <c r="B50" s="58"/>
      <c r="C50" s="58"/>
      <c r="D50" s="57"/>
      <c r="G50" s="59"/>
      <c r="H50" s="58"/>
      <c r="I50" s="58"/>
      <c r="J50" s="57"/>
    </row>
    <row r="51" spans="1:10" thickBot="1" x14ac:dyDescent="0.3">
      <c r="A51" s="32" t="s">
        <v>161</v>
      </c>
      <c r="B51" s="55" t="s">
        <v>18</v>
      </c>
      <c r="C51" s="54"/>
      <c r="D51" s="53" t="s">
        <v>17</v>
      </c>
      <c r="E51" s="56"/>
      <c r="F51" s="56"/>
      <c r="G51" s="32" t="s">
        <v>161</v>
      </c>
      <c r="H51" s="55" t="s">
        <v>18</v>
      </c>
      <c r="I51" s="54"/>
      <c r="J51" s="53" t="s">
        <v>17</v>
      </c>
    </row>
    <row r="52" spans="1:10" ht="15.75" x14ac:dyDescent="0.25">
      <c r="A52" s="9" t="s">
        <v>16</v>
      </c>
      <c r="B52" s="516"/>
      <c r="C52" s="52">
        <f>B52/60</f>
        <v>0</v>
      </c>
      <c r="D52" s="27"/>
      <c r="F52" s="51"/>
      <c r="G52" s="9" t="s">
        <v>16</v>
      </c>
      <c r="H52" s="516"/>
      <c r="I52" s="52">
        <f>H52/60</f>
        <v>0</v>
      </c>
      <c r="J52" s="27"/>
    </row>
    <row r="53" spans="1:10" ht="15.75" x14ac:dyDescent="0.25">
      <c r="A53" s="9" t="s">
        <v>15</v>
      </c>
      <c r="B53" s="517"/>
      <c r="C53" s="11"/>
      <c r="D53" s="21"/>
      <c r="F53" s="51"/>
      <c r="G53" s="9" t="s">
        <v>15</v>
      </c>
      <c r="H53" s="517"/>
      <c r="I53" s="11"/>
      <c r="J53" s="21"/>
    </row>
    <row r="54" spans="1:10" ht="15.75" x14ac:dyDescent="0.25">
      <c r="A54" s="9" t="s">
        <v>14</v>
      </c>
      <c r="B54" s="518"/>
      <c r="C54" s="11"/>
      <c r="D54" s="21"/>
      <c r="G54" s="9" t="s">
        <v>14</v>
      </c>
      <c r="H54" s="518"/>
      <c r="I54" s="11"/>
      <c r="J54" s="21"/>
    </row>
    <row r="55" spans="1:10" ht="15.75" x14ac:dyDescent="0.25">
      <c r="A55" s="9" t="s">
        <v>13</v>
      </c>
      <c r="B55" s="50">
        <v>8760</v>
      </c>
      <c r="C55" s="11"/>
      <c r="D55" s="49"/>
      <c r="G55" s="9" t="s">
        <v>13</v>
      </c>
      <c r="H55" s="50">
        <v>8760</v>
      </c>
      <c r="I55" s="11"/>
      <c r="J55" s="49"/>
    </row>
    <row r="56" spans="1:10" ht="15.75" x14ac:dyDescent="0.25">
      <c r="A56" s="9" t="s">
        <v>12</v>
      </c>
      <c r="B56" s="24" t="e">
        <f>B55/C52*B53</f>
        <v>#DIV/0!</v>
      </c>
      <c r="C56" s="11"/>
      <c r="D56" s="519"/>
      <c r="G56" s="9" t="s">
        <v>12</v>
      </c>
      <c r="H56" s="24" t="e">
        <f>H55/I52*H53</f>
        <v>#DIV/0!</v>
      </c>
      <c r="I56" s="11"/>
      <c r="J56" s="519"/>
    </row>
    <row r="57" spans="1:10" ht="15.75" x14ac:dyDescent="0.25">
      <c r="A57" s="9" t="s">
        <v>11</v>
      </c>
      <c r="B57" s="48"/>
      <c r="C57" s="14"/>
      <c r="D57" s="520"/>
      <c r="G57" s="9" t="s">
        <v>11</v>
      </c>
      <c r="H57" s="48"/>
      <c r="I57" s="14"/>
      <c r="J57" s="520"/>
    </row>
    <row r="58" spans="1:10" thickBot="1" x14ac:dyDescent="0.3">
      <c r="A58" s="47"/>
      <c r="B58" s="46"/>
      <c r="C58" s="4"/>
      <c r="D58" s="45"/>
      <c r="G58" s="47"/>
      <c r="H58" s="46"/>
      <c r="I58" s="4"/>
      <c r="J58" s="45"/>
    </row>
    <row r="59" spans="1:10" thickBot="1" x14ac:dyDescent="0.3">
      <c r="A59" s="18"/>
      <c r="B59" s="44"/>
      <c r="C59" s="43"/>
      <c r="D59" s="42"/>
      <c r="G59" s="18"/>
      <c r="H59" s="44"/>
      <c r="I59" s="43"/>
      <c r="J59" s="42"/>
    </row>
    <row r="60" spans="1:10" thickBot="1" x14ac:dyDescent="0.3">
      <c r="A60" s="9" t="s">
        <v>10</v>
      </c>
      <c r="B60" s="40"/>
      <c r="C60" s="39"/>
      <c r="D60" s="41" t="e">
        <f>(B56-D56)*B54</f>
        <v>#DIV/0!</v>
      </c>
      <c r="G60" s="9" t="s">
        <v>10</v>
      </c>
      <c r="H60" s="40"/>
      <c r="I60" s="39"/>
      <c r="J60" s="41" t="e">
        <f>(H56-J56)*H54</f>
        <v>#DIV/0!</v>
      </c>
    </row>
    <row r="61" spans="1:10" thickBot="1" x14ac:dyDescent="0.3">
      <c r="A61" s="9" t="s">
        <v>9</v>
      </c>
      <c r="B61" s="40"/>
      <c r="C61" s="39"/>
      <c r="D61" s="38" t="e">
        <f>D60*10</f>
        <v>#DIV/0!</v>
      </c>
      <c r="G61" s="9" t="s">
        <v>9</v>
      </c>
      <c r="H61" s="40"/>
      <c r="I61" s="39"/>
      <c r="J61" s="38" t="e">
        <f>J60*10</f>
        <v>#DIV/0!</v>
      </c>
    </row>
    <row r="62" spans="1:10" thickBot="1" x14ac:dyDescent="0.3">
      <c r="A62" s="9" t="s">
        <v>8</v>
      </c>
      <c r="B62" s="40"/>
      <c r="C62" s="39"/>
      <c r="D62" s="387" t="e">
        <f>D61/D57</f>
        <v>#DIV/0!</v>
      </c>
      <c r="G62" s="9" t="s">
        <v>8</v>
      </c>
      <c r="H62" s="40"/>
      <c r="I62" s="39"/>
      <c r="J62" s="387" t="e">
        <f>J61/J57</f>
        <v>#DIV/0!</v>
      </c>
    </row>
    <row r="63" spans="1:10" ht="16.5" customHeight="1" x14ac:dyDescent="0.2">
      <c r="A63" s="37"/>
      <c r="B63" s="8" t="s">
        <v>7</v>
      </c>
      <c r="C63" s="7"/>
      <c r="D63" s="36"/>
      <c r="G63" s="37"/>
      <c r="H63" s="8" t="s">
        <v>7</v>
      </c>
      <c r="I63" s="7"/>
      <c r="J63" s="36"/>
    </row>
    <row r="64" spans="1:10" ht="16.5" customHeight="1" thickBot="1" x14ac:dyDescent="0.25">
      <c r="A64" s="5"/>
      <c r="B64" s="4"/>
      <c r="C64" s="4"/>
      <c r="D64" s="35"/>
      <c r="G64" s="5"/>
      <c r="H64" s="4"/>
      <c r="I64" s="4"/>
      <c r="J64" s="35"/>
    </row>
    <row r="65" spans="1:10" ht="16.5" customHeight="1" thickBot="1" x14ac:dyDescent="0.25">
      <c r="A65" s="34"/>
      <c r="D65" s="33"/>
      <c r="G65" s="34"/>
      <c r="J65" s="33"/>
    </row>
    <row r="66" spans="1:10" ht="16.5" customHeight="1" thickBot="1" x14ac:dyDescent="0.3">
      <c r="A66" s="32" t="s">
        <v>160</v>
      </c>
      <c r="B66" s="30" t="s">
        <v>18</v>
      </c>
      <c r="C66" s="31"/>
      <c r="D66" s="30" t="s">
        <v>17</v>
      </c>
      <c r="G66" s="32" t="s">
        <v>160</v>
      </c>
      <c r="H66" s="30" t="s">
        <v>18</v>
      </c>
      <c r="I66" s="31"/>
      <c r="J66" s="30" t="s">
        <v>17</v>
      </c>
    </row>
    <row r="67" spans="1:10" ht="16.5" customHeight="1" x14ac:dyDescent="0.25">
      <c r="A67" s="9" t="s">
        <v>159</v>
      </c>
      <c r="B67" s="521"/>
      <c r="C67" s="25"/>
      <c r="D67" s="29"/>
      <c r="G67" s="9" t="s">
        <v>159</v>
      </c>
      <c r="H67" s="521"/>
      <c r="I67" s="25"/>
      <c r="J67" s="29"/>
    </row>
    <row r="68" spans="1:10" ht="16.5" customHeight="1" x14ac:dyDescent="0.25">
      <c r="A68" s="9" t="s">
        <v>158</v>
      </c>
      <c r="B68" s="522"/>
      <c r="C68" s="28"/>
      <c r="D68" s="524"/>
      <c r="G68" s="9" t="s">
        <v>158</v>
      </c>
      <c r="H68" s="522"/>
      <c r="I68" s="28"/>
      <c r="J68" s="524"/>
    </row>
    <row r="69" spans="1:10" ht="16.5" customHeight="1" x14ac:dyDescent="0.25">
      <c r="A69" s="9" t="s">
        <v>157</v>
      </c>
      <c r="B69" s="528"/>
      <c r="C69" s="25"/>
      <c r="D69" s="27"/>
      <c r="G69" s="9" t="s">
        <v>157</v>
      </c>
      <c r="H69" s="528"/>
      <c r="I69" s="25"/>
      <c r="J69" s="27"/>
    </row>
    <row r="70" spans="1:10" ht="16.5" customHeight="1" x14ac:dyDescent="0.25">
      <c r="A70" s="9" t="s">
        <v>83</v>
      </c>
      <c r="B70" s="26" t="str">
        <f>IF(B69="Annual Professional Maintenance", "0.01", "0.03")</f>
        <v>0.03</v>
      </c>
      <c r="C70" s="25"/>
      <c r="D70" s="21"/>
      <c r="G70" s="9" t="s">
        <v>83</v>
      </c>
      <c r="H70" s="26" t="str">
        <f>IF(H69="Annual Professional Maintenance", "0.01", "0.03")</f>
        <v>0.03</v>
      </c>
      <c r="I70" s="25"/>
      <c r="J70" s="21"/>
    </row>
    <row r="71" spans="1:10" ht="16.5" customHeight="1" x14ac:dyDescent="0.25">
      <c r="A71" s="9" t="s">
        <v>156</v>
      </c>
      <c r="B71" s="24">
        <f>B68*(1-B70)^(B47-B67)</f>
        <v>0</v>
      </c>
      <c r="C71" s="14"/>
      <c r="D71" s="21"/>
      <c r="G71" s="9" t="s">
        <v>156</v>
      </c>
      <c r="H71" s="24">
        <f>H68*(1-H70)^(H47-H67)</f>
        <v>0</v>
      </c>
      <c r="I71" s="14"/>
      <c r="J71" s="21"/>
    </row>
    <row r="72" spans="1:10" ht="16.5" customHeight="1" x14ac:dyDescent="0.25">
      <c r="A72" s="9"/>
      <c r="B72" s="23"/>
      <c r="C72" s="14"/>
      <c r="D72" s="21"/>
      <c r="G72" s="9"/>
      <c r="H72" s="23"/>
      <c r="I72" s="14"/>
      <c r="J72" s="21"/>
    </row>
    <row r="73" spans="1:10" ht="16.5" customHeight="1" x14ac:dyDescent="0.25">
      <c r="A73" s="9" t="s">
        <v>155</v>
      </c>
      <c r="B73" s="525"/>
      <c r="C73" s="11"/>
      <c r="D73" s="21"/>
      <c r="G73" s="9" t="s">
        <v>155</v>
      </c>
      <c r="H73" s="525"/>
      <c r="I73" s="11"/>
      <c r="J73" s="21"/>
    </row>
    <row r="74" spans="1:10" ht="16.5" customHeight="1" x14ac:dyDescent="0.25">
      <c r="A74" s="9" t="s">
        <v>154</v>
      </c>
      <c r="B74" s="526"/>
      <c r="C74" s="11"/>
      <c r="D74" s="21"/>
      <c r="G74" s="9" t="s">
        <v>154</v>
      </c>
      <c r="H74" s="526"/>
      <c r="I74" s="11"/>
      <c r="J74" s="21"/>
    </row>
    <row r="75" spans="1:10" ht="16.5" customHeight="1" x14ac:dyDescent="0.25">
      <c r="A75" s="9"/>
      <c r="B75" s="22">
        <f>B74*B76</f>
        <v>0</v>
      </c>
      <c r="C75" s="11"/>
      <c r="D75" s="21"/>
      <c r="G75" s="9"/>
      <c r="H75" s="22">
        <f>H74*H76</f>
        <v>0</v>
      </c>
      <c r="I75" s="11"/>
      <c r="J75" s="21"/>
    </row>
    <row r="76" spans="1:10" ht="16.5" customHeight="1" x14ac:dyDescent="0.25">
      <c r="A76" s="9" t="s">
        <v>153</v>
      </c>
      <c r="B76" s="527"/>
      <c r="C76" s="14"/>
      <c r="D76" s="21"/>
      <c r="G76" s="9" t="s">
        <v>153</v>
      </c>
      <c r="H76" s="527"/>
      <c r="I76" s="14"/>
      <c r="J76" s="21"/>
    </row>
    <row r="77" spans="1:10" ht="16.5" customHeight="1" thickBot="1" x14ac:dyDescent="0.25">
      <c r="A77" s="20"/>
      <c r="B77" s="14"/>
      <c r="C77" s="14"/>
      <c r="D77" s="19"/>
      <c r="G77" s="20"/>
      <c r="H77" s="14"/>
      <c r="I77" s="14"/>
      <c r="J77" s="19"/>
    </row>
    <row r="78" spans="1:10" ht="16.5" customHeight="1" thickBot="1" x14ac:dyDescent="0.3">
      <c r="A78" s="18"/>
      <c r="B78" s="17"/>
      <c r="C78" s="16"/>
      <c r="D78" s="15"/>
      <c r="G78" s="18"/>
      <c r="H78" s="17"/>
      <c r="I78" s="16"/>
      <c r="J78" s="15"/>
    </row>
    <row r="79" spans="1:10" ht="16.5" customHeight="1" thickBot="1" x14ac:dyDescent="0.3">
      <c r="A79" s="9" t="s">
        <v>152</v>
      </c>
      <c r="B79" s="11"/>
      <c r="C79" s="14"/>
      <c r="D79" s="13" t="e">
        <f>(D68-C81)*0.1</f>
        <v>#DIV/0!</v>
      </c>
      <c r="G79" s="9" t="s">
        <v>152</v>
      </c>
      <c r="H79" s="11"/>
      <c r="I79" s="14"/>
      <c r="J79" s="13" t="e">
        <f>(J68-I81)*0.1</f>
        <v>#DIV/0!</v>
      </c>
    </row>
    <row r="80" spans="1:10" ht="16.5" customHeight="1" thickBot="1" x14ac:dyDescent="0.3">
      <c r="A80" s="9"/>
      <c r="B80" s="8" t="s">
        <v>151</v>
      </c>
      <c r="C80" s="7"/>
      <c r="D80" s="12"/>
      <c r="G80" s="9"/>
      <c r="H80" s="8" t="s">
        <v>151</v>
      </c>
      <c r="I80" s="7"/>
      <c r="J80" s="12"/>
    </row>
    <row r="81" spans="1:10" ht="16.5" customHeight="1" thickBot="1" x14ac:dyDescent="0.3">
      <c r="A81" s="9" t="s">
        <v>150</v>
      </c>
      <c r="B81" s="11"/>
      <c r="C81" s="11" t="e">
        <f>B73/B75</f>
        <v>#DIV/0!</v>
      </c>
      <c r="D81" s="10">
        <f>(D68-B71)*0.1</f>
        <v>0</v>
      </c>
      <c r="G81" s="9" t="s">
        <v>150</v>
      </c>
      <c r="H81" s="11"/>
      <c r="I81" s="11" t="e">
        <f>H73/H75</f>
        <v>#DIV/0!</v>
      </c>
      <c r="J81" s="10">
        <f>(J68-H71)*0.1</f>
        <v>0</v>
      </c>
    </row>
    <row r="82" spans="1:10" ht="16.5" customHeight="1" x14ac:dyDescent="0.25">
      <c r="A82" s="9"/>
      <c r="B82" s="8" t="s">
        <v>149</v>
      </c>
      <c r="C82" s="7"/>
      <c r="D82" s="6"/>
      <c r="G82" s="9"/>
      <c r="H82" s="8" t="s">
        <v>149</v>
      </c>
      <c r="I82" s="7"/>
      <c r="J82" s="6"/>
    </row>
    <row r="83" spans="1:10" ht="16.5" customHeight="1" thickBot="1" x14ac:dyDescent="0.25">
      <c r="A83" s="5"/>
      <c r="B83" s="4"/>
      <c r="C83" s="4"/>
      <c r="D83" s="3"/>
      <c r="G83" s="5"/>
      <c r="H83" s="4"/>
      <c r="I83" s="4"/>
      <c r="J83" s="3"/>
    </row>
  </sheetData>
  <protectedRanges>
    <protectedRange password="CF31" sqref="A15:D18 G15:J18 G57:J60 A57:D60" name="Range1"/>
    <protectedRange password="CF31" sqref="C40:D40 A40 A36:D37 A39:D39 C38:D38 A38 I40:J40 G40 G36:J37 G39:J39 I38:J38 G38 I82:J82 G82 G78:J79 G81:J81 I80:J80 G80 C82:D82 A82 A78:D79 A81:D81 C80:D80 A80" name="Range1_1"/>
  </protectedRanges>
  <mergeCells count="20">
    <mergeCell ref="A2:D2"/>
    <mergeCell ref="G2:J2"/>
    <mergeCell ref="B3:D3"/>
    <mergeCell ref="H3:J3"/>
    <mergeCell ref="B4:D4"/>
    <mergeCell ref="H4:J4"/>
    <mergeCell ref="B5:D5"/>
    <mergeCell ref="H5:J5"/>
    <mergeCell ref="C7:D7"/>
    <mergeCell ref="I7:J7"/>
    <mergeCell ref="A44:D44"/>
    <mergeCell ref="G44:J44"/>
    <mergeCell ref="C49:D49"/>
    <mergeCell ref="I49:J49"/>
    <mergeCell ref="B45:D45"/>
    <mergeCell ref="H45:J45"/>
    <mergeCell ref="B46:D46"/>
    <mergeCell ref="H46:J46"/>
    <mergeCell ref="B47:D47"/>
    <mergeCell ref="H47:J47"/>
  </mergeCells>
  <dataValidations count="23">
    <dataValidation type="list" allowBlank="1" showInputMessage="1" sqref="B27" xr:uid="{00000000-0002-0000-0A00-000000000000}">
      <formula1>"Annual Professional Maintenance, Seldom or Never Maintained"</formula1>
    </dataValidation>
    <dataValidation allowBlank="1" showInputMessage="1" showErrorMessage="1" promptTitle="Job Number" prompt="Enter the job number/client ID/audit number for this client. "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H4 H46 B46" xr:uid="{00000000-0002-0000-0A00-000001000000}"/>
    <dataValidation allowBlank="1" showInputMessage="1" showErrorMessage="1" prompt="Enter Client's Name"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H3 H45 B45" xr:uid="{00000000-0002-0000-0A00-000002000000}"/>
    <dataValidation allowBlank="1" showInputMessage="1" showErrorMessage="1" prompt="% decrease using amps"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J37 J79 D79" xr:uid="{00000000-0002-0000-0A00-000003000000}"/>
    <dataValidation allowBlank="1" showInputMessage="1" showErrorMessage="1" promptTitle="Replacement EER" prompt="Enter the EER found on the (Yellow) Energy Guide of the new replacement unit." sqref="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XFB65532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XFB131068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XFB196604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XFB262140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XFB327676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XFB393212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XFB458748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XFB524284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XFB589820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XFB655356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XFB720892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XFB786428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XFB851964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XFB917500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XFB983036 IT1048572 SP1048572 ACL1048572 AMH1048572 AWD1048572 BFZ1048572 BPV1048572 BZR1048572 CJN1048572 CTJ1048572 DDF1048572 DNB1048572 DWX1048572 EGT1048572 EQP1048572 FAL1048572 FKH1048572 FUD1048572 GDZ1048572 GNV1048572 GXR1048572 HHN1048572 HRJ1048572 IBF1048572 ILB1048572 IUX1048572 JET1048572 JOP1048572 JYL1048572 KIH1048572 KSD1048572 LBZ1048572 LLV1048572 LVR1048572 MFN1048572 MPJ1048572 MZF1048572 NJB1048572 NSX1048572 OCT1048572 OMP1048572 OWL1048572 PGH1048572 PQD1048572 PZZ1048572 QJV1048572 QTR1048572 RDN1048572 RNJ1048572 RXF1048572 SHB1048572 SQX1048572 TAT1048572 TKP1048572 TUL1048572 UEH1048572 UOD1048572 UXZ1048572 VHV1048572 VRR1048572 WBN1048572 WLJ1048572 WVF1048572 XFB1048572 J26 J68 D68" xr:uid="{00000000-0002-0000-0A00-000004000000}"/>
    <dataValidation allowBlank="1" showInputMessage="1" showErrorMessage="1" prompt="% EER increase using plate"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J39 J81 D81" xr:uid="{00000000-0002-0000-0A00-000005000000}"/>
    <dataValidation allowBlank="1" showInputMessage="1" showErrorMessage="1" promptTitle="Existing Amps" prompt="Enter the amps found on the plate.  If the amps cannot be found enter the amps reading using a comsuption meter or amp meter." sqref="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B1048576 IX1048576 ST1048576 ACP1048576 AML1048576 AWH1048576 BGD1048576 BPZ1048576 BZV1048576 CJR1048576 CTN1048576 DDJ1048576 DNF1048576 DXB1048576 EGX1048576 EQT1048576 FAP1048576 FKL1048576 FUH1048576 GED1048576 GNZ1048576 GXV1048576 HHR1048576 HRN1048576 IBJ1048576 ILF1048576 IVB1048576 JEX1048576 JOT1048576 JYP1048576 KIL1048576 KSH1048576 LCD1048576 LLZ1048576 LVV1048576 MFR1048576 MPN1048576 MZJ1048576 NJF1048576 NTB1048576 OCX1048576 OMT1048576 OWP1048576 PGL1048576 PQH1048576 QAD1048576 QJZ1048576 QTV1048576 RDR1048576 RNN1048576 RXJ1048576 SHF1048576 SRB1048576 TAX1048576 TKT1048576 TUP1048576 UEL1048576 UOH1048576 UYD1048576 VHZ1048576 VRV1048576 WBR1048576 WLN1048576 WVJ1048576 IQ65536 SM65536 ACI65536 AME65536 AWA65536 BFW65536 BPS65536 BZO65536 CJK65536 CTG65536 DDC65536 DMY65536 DWU65536 EGQ65536 EQM65536 FAI65536 FKE65536 FUA65536 GDW65536 GNS65536 GXO65536 HHK65536 HRG65536 IBC65536 IKY65536 IUU65536 JEQ65536 JOM65536 JYI65536 KIE65536 KSA65536 LBW65536 LLS65536 LVO65536 MFK65536 MPG65536 MZC65536 NIY65536 NSU65536 OCQ65536 OMM65536 OWI65536 PGE65536 PQA65536 PZW65536 QJS65536 QTO65536 RDK65536 RNG65536 RXC65536 SGY65536 SQU65536 TAQ65536 TKM65536 TUI65536 UEE65536 UOA65536 UXW65536 VHS65536 VRO65536 WBK65536 WLG65536 WVC65536 XEY65536 IQ131072 SM131072 ACI131072 AME131072 AWA131072 BFW131072 BPS131072 BZO131072 CJK131072 CTG131072 DDC131072 DMY131072 DWU131072 EGQ131072 EQM131072 FAI131072 FKE131072 FUA131072 GDW131072 GNS131072 GXO131072 HHK131072 HRG131072 IBC131072 IKY131072 IUU131072 JEQ131072 JOM131072 JYI131072 KIE131072 KSA131072 LBW131072 LLS131072 LVO131072 MFK131072 MPG131072 MZC131072 NIY131072 NSU131072 OCQ131072 OMM131072 OWI131072 PGE131072 PQA131072 PZW131072 QJS131072 QTO131072 RDK131072 RNG131072 RXC131072 SGY131072 SQU131072 TAQ131072 TKM131072 TUI131072 UEE131072 UOA131072 UXW131072 VHS131072 VRO131072 WBK131072 WLG131072 WVC131072 XEY131072 IQ196608 SM196608 ACI196608 AME196608 AWA196608 BFW196608 BPS196608 BZO196608 CJK196608 CTG196608 DDC196608 DMY196608 DWU196608 EGQ196608 EQM196608 FAI196608 FKE196608 FUA196608 GDW196608 GNS196608 GXO196608 HHK196608 HRG196608 IBC196608 IKY196608 IUU196608 JEQ196608 JOM196608 JYI196608 KIE196608 KSA196608 LBW196608 LLS196608 LVO196608 MFK196608 MPG196608 MZC196608 NIY196608 NSU196608 OCQ196608 OMM196608 OWI196608 PGE196608 PQA196608 PZW196608 QJS196608 QTO196608 RDK196608 RNG196608 RXC196608 SGY196608 SQU196608 TAQ196608 TKM196608 TUI196608 UEE196608 UOA196608 UXW196608 VHS196608 VRO196608 WBK196608 WLG196608 WVC196608 XEY196608 IQ262144 SM262144 ACI262144 AME262144 AWA262144 BFW262144 BPS262144 BZO262144 CJK262144 CTG262144 DDC262144 DMY262144 DWU262144 EGQ262144 EQM262144 FAI262144 FKE262144 FUA262144 GDW262144 GNS262144 GXO262144 HHK262144 HRG262144 IBC262144 IKY262144 IUU262144 JEQ262144 JOM262144 JYI262144 KIE262144 KSA262144 LBW262144 LLS262144 LVO262144 MFK262144 MPG262144 MZC262144 NIY262144 NSU262144 OCQ262144 OMM262144 OWI262144 PGE262144 PQA262144 PZW262144 QJS262144 QTO262144 RDK262144 RNG262144 RXC262144 SGY262144 SQU262144 TAQ262144 TKM262144 TUI262144 UEE262144 UOA262144 UXW262144 VHS262144 VRO262144 WBK262144 WLG262144 WVC262144 XEY262144 IQ327680 SM327680 ACI327680 AME327680 AWA327680 BFW327680 BPS327680 BZO327680 CJK327680 CTG327680 DDC327680 DMY327680 DWU327680 EGQ327680 EQM327680 FAI327680 FKE327680 FUA327680 GDW327680 GNS327680 GXO327680 HHK327680 HRG327680 IBC327680 IKY327680 IUU327680 JEQ327680 JOM327680 JYI327680 KIE327680 KSA327680 LBW327680 LLS327680 LVO327680 MFK327680 MPG327680 MZC327680 NIY327680 NSU327680 OCQ327680 OMM327680 OWI327680 PGE327680 PQA327680 PZW327680 QJS327680 QTO327680 RDK327680 RNG327680 RXC327680 SGY327680 SQU327680 TAQ327680 TKM327680 TUI327680 UEE327680 UOA327680 UXW327680 VHS327680 VRO327680 WBK327680 WLG327680 WVC327680 XEY327680 IQ393216 SM393216 ACI393216 AME393216 AWA393216 BFW393216 BPS393216 BZO393216 CJK393216 CTG393216 DDC393216 DMY393216 DWU393216 EGQ393216 EQM393216 FAI393216 FKE393216 FUA393216 GDW393216 GNS393216 GXO393216 HHK393216 HRG393216 IBC393216 IKY393216 IUU393216 JEQ393216 JOM393216 JYI393216 KIE393216 KSA393216 LBW393216 LLS393216 LVO393216 MFK393216 MPG393216 MZC393216 NIY393216 NSU393216 OCQ393216 OMM393216 OWI393216 PGE393216 PQA393216 PZW393216 QJS393216 QTO393216 RDK393216 RNG393216 RXC393216 SGY393216 SQU393216 TAQ393216 TKM393216 TUI393216 UEE393216 UOA393216 UXW393216 VHS393216 VRO393216 WBK393216 WLG393216 WVC393216 XEY393216 IQ458752 SM458752 ACI458752 AME458752 AWA458752 BFW458752 BPS458752 BZO458752 CJK458752 CTG458752 DDC458752 DMY458752 DWU458752 EGQ458752 EQM458752 FAI458752 FKE458752 FUA458752 GDW458752 GNS458752 GXO458752 HHK458752 HRG458752 IBC458752 IKY458752 IUU458752 JEQ458752 JOM458752 JYI458752 KIE458752 KSA458752 LBW458752 LLS458752 LVO458752 MFK458752 MPG458752 MZC458752 NIY458752 NSU458752 OCQ458752 OMM458752 OWI458752 PGE458752 PQA458752 PZW458752 QJS458752 QTO458752 RDK458752 RNG458752 RXC458752 SGY458752 SQU458752 TAQ458752 TKM458752 TUI458752 UEE458752 UOA458752 UXW458752 VHS458752 VRO458752 WBK458752 WLG458752 WVC458752 XEY458752 IQ524288 SM524288 ACI524288 AME524288 AWA524288 BFW524288 BPS524288 BZO524288 CJK524288 CTG524288 DDC524288 DMY524288 DWU524288 EGQ524288 EQM524288 FAI524288 FKE524288 FUA524288 GDW524288 GNS524288 GXO524288 HHK524288 HRG524288 IBC524288 IKY524288 IUU524288 JEQ524288 JOM524288 JYI524288 KIE524288 KSA524288 LBW524288 LLS524288 LVO524288 MFK524288 MPG524288 MZC524288 NIY524288 NSU524288 OCQ524288 OMM524288 OWI524288 PGE524288 PQA524288 PZW524288 QJS524288 QTO524288 RDK524288 RNG524288 RXC524288 SGY524288 SQU524288 TAQ524288 TKM524288 TUI524288 UEE524288 UOA524288 UXW524288 VHS524288 VRO524288 WBK524288 WLG524288 WVC524288 XEY524288 IQ589824 SM589824 ACI589824 AME589824 AWA589824 BFW589824 BPS589824 BZO589824 CJK589824 CTG589824 DDC589824 DMY589824 DWU589824 EGQ589824 EQM589824 FAI589824 FKE589824 FUA589824 GDW589824 GNS589824 GXO589824 HHK589824 HRG589824 IBC589824 IKY589824 IUU589824 JEQ589824 JOM589824 JYI589824 KIE589824 KSA589824 LBW589824 LLS589824 LVO589824 MFK589824 MPG589824 MZC589824 NIY589824 NSU589824 OCQ589824 OMM589824 OWI589824 PGE589824 PQA589824 PZW589824 QJS589824 QTO589824 RDK589824 RNG589824 RXC589824 SGY589824 SQU589824 TAQ589824 TKM589824 TUI589824 UEE589824 UOA589824 UXW589824 VHS589824 VRO589824 WBK589824 WLG589824 WVC589824 XEY589824 IQ655360 SM655360 ACI655360 AME655360 AWA655360 BFW655360 BPS655360 BZO655360 CJK655360 CTG655360 DDC655360 DMY655360 DWU655360 EGQ655360 EQM655360 FAI655360 FKE655360 FUA655360 GDW655360 GNS655360 GXO655360 HHK655360 HRG655360 IBC655360 IKY655360 IUU655360 JEQ655360 JOM655360 JYI655360 KIE655360 KSA655360 LBW655360 LLS655360 LVO655360 MFK655360 MPG655360 MZC655360 NIY655360 NSU655360 OCQ655360 OMM655360 OWI655360 PGE655360 PQA655360 PZW655360 QJS655360 QTO655360 RDK655360 RNG655360 RXC655360 SGY655360 SQU655360 TAQ655360 TKM655360 TUI655360 UEE655360 UOA655360 UXW655360 VHS655360 VRO655360 WBK655360 WLG655360 WVC655360 XEY655360 IQ720896 SM720896 ACI720896 AME720896 AWA720896 BFW720896 BPS720896 BZO720896 CJK720896 CTG720896 DDC720896 DMY720896 DWU720896 EGQ720896 EQM720896 FAI720896 FKE720896 FUA720896 GDW720896 GNS720896 GXO720896 HHK720896 HRG720896 IBC720896 IKY720896 IUU720896 JEQ720896 JOM720896 JYI720896 KIE720896 KSA720896 LBW720896 LLS720896 LVO720896 MFK720896 MPG720896 MZC720896 NIY720896 NSU720896 OCQ720896 OMM720896 OWI720896 PGE720896 PQA720896 PZW720896 QJS720896 QTO720896 RDK720896 RNG720896 RXC720896 SGY720896 SQU720896 TAQ720896 TKM720896 TUI720896 UEE720896 UOA720896 UXW720896 VHS720896 VRO720896 WBK720896 WLG720896 WVC720896 XEY720896 IQ786432 SM786432 ACI786432 AME786432 AWA786432 BFW786432 BPS786432 BZO786432 CJK786432 CTG786432 DDC786432 DMY786432 DWU786432 EGQ786432 EQM786432 FAI786432 FKE786432 FUA786432 GDW786432 GNS786432 GXO786432 HHK786432 HRG786432 IBC786432 IKY786432 IUU786432 JEQ786432 JOM786432 JYI786432 KIE786432 KSA786432 LBW786432 LLS786432 LVO786432 MFK786432 MPG786432 MZC786432 NIY786432 NSU786432 OCQ786432 OMM786432 OWI786432 PGE786432 PQA786432 PZW786432 QJS786432 QTO786432 RDK786432 RNG786432 RXC786432 SGY786432 SQU786432 TAQ786432 TKM786432 TUI786432 UEE786432 UOA786432 UXW786432 VHS786432 VRO786432 WBK786432 WLG786432 WVC786432 XEY786432 IQ851968 SM851968 ACI851968 AME851968 AWA851968 BFW851968 BPS851968 BZO851968 CJK851968 CTG851968 DDC851968 DMY851968 DWU851968 EGQ851968 EQM851968 FAI851968 FKE851968 FUA851968 GDW851968 GNS851968 GXO851968 HHK851968 HRG851968 IBC851968 IKY851968 IUU851968 JEQ851968 JOM851968 JYI851968 KIE851968 KSA851968 LBW851968 LLS851968 LVO851968 MFK851968 MPG851968 MZC851968 NIY851968 NSU851968 OCQ851968 OMM851968 OWI851968 PGE851968 PQA851968 PZW851968 QJS851968 QTO851968 RDK851968 RNG851968 RXC851968 SGY851968 SQU851968 TAQ851968 TKM851968 TUI851968 UEE851968 UOA851968 UXW851968 VHS851968 VRO851968 WBK851968 WLG851968 WVC851968 XEY851968 IQ917504 SM917504 ACI917504 AME917504 AWA917504 BFW917504 BPS917504 BZO917504 CJK917504 CTG917504 DDC917504 DMY917504 DWU917504 EGQ917504 EQM917504 FAI917504 FKE917504 FUA917504 GDW917504 GNS917504 GXO917504 HHK917504 HRG917504 IBC917504 IKY917504 IUU917504 JEQ917504 JOM917504 JYI917504 KIE917504 KSA917504 LBW917504 LLS917504 LVO917504 MFK917504 MPG917504 MZC917504 NIY917504 NSU917504 OCQ917504 OMM917504 OWI917504 PGE917504 PQA917504 PZW917504 QJS917504 QTO917504 RDK917504 RNG917504 RXC917504 SGY917504 SQU917504 TAQ917504 TKM917504 TUI917504 UEE917504 UOA917504 UXW917504 VHS917504 VRO917504 WBK917504 WLG917504 WVC917504 XEY917504 IQ983040 SM983040 ACI983040 AME983040 AWA983040 BFW983040 BPS983040 BZO983040 CJK983040 CTG983040 DDC983040 DMY983040 DWU983040 EGQ983040 EQM983040 FAI983040 FKE983040 FUA983040 GDW983040 GNS983040 GXO983040 HHK983040 HRG983040 IBC983040 IKY983040 IUU983040 JEQ983040 JOM983040 JYI983040 KIE983040 KSA983040 LBW983040 LLS983040 LVO983040 MFK983040 MPG983040 MZC983040 NIY983040 NSU983040 OCQ983040 OMM983040 OWI983040 PGE983040 PQA983040 PZW983040 QJS983040 QTO983040 RDK983040 RNG983040 RXC983040 SGY983040 SQU983040 TAQ983040 TKM983040 TUI983040 UEE983040 UOA983040 UXW983040 VHS983040 VRO983040 WBK983040 WLG983040 WVC983040 XEY983040 IQ1048576 SM1048576 ACI1048576 AME1048576 AWA1048576 BFW1048576 BPS1048576 BZO1048576 CJK1048576 CTG1048576 DDC1048576 DMY1048576 DWU1048576 EGQ1048576 EQM1048576 FAI1048576 FKE1048576 FUA1048576 GDW1048576 GNS1048576 GXO1048576 HHK1048576 HRG1048576 IBC1048576 IKY1048576 IUU1048576 JEQ1048576 JOM1048576 JYI1048576 KIE1048576 KSA1048576 LBW1048576 LLS1048576 LVO1048576 MFK1048576 MPG1048576 MZC1048576 NIY1048576 NSU1048576 OCQ1048576 OMM1048576 OWI1048576 PGE1048576 PQA1048576 PZW1048576 QJS1048576 QTO1048576 RDK1048576 RNG1048576 RXC1048576 SGY1048576 SQU1048576 TAQ1048576 TKM1048576 TUI1048576 UEE1048576 UOA1048576 UXW1048576 VHS1048576 VRO1048576 WBK1048576 WLG1048576 WVC1048576 XEY1048576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H32 H74 B74" xr:uid="{00000000-0002-0000-0A00-000006000000}"/>
    <dataValidation allowBlank="1" showInputMessage="1" showErrorMessage="1" promptTitle="Existing BTUs" prompt="Enter the BTUs if it can be found on the unit.  If it cannot be found the assessor must estimate and take a photo of the unit.  Window units range from 5,000 to 24,000." sqref="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1048574 IX1048574 ST1048574 ACP1048574 AML1048574 AWH1048574 BGD1048574 BPZ1048574 BZV1048574 CJR1048574 CTN1048574 DDJ1048574 DNF1048574 DXB1048574 EGX1048574 EQT1048574 FAP1048574 FKL1048574 FUH1048574 GED1048574 GNZ1048574 GXV1048574 HHR1048574 HRN1048574 IBJ1048574 ILF1048574 IVB1048574 JEX1048574 JOT1048574 JYP1048574 KIL1048574 KSH1048574 LCD1048574 LLZ1048574 LVV1048574 MFR1048574 MPN1048574 MZJ1048574 NJF1048574 NTB1048574 OCX1048574 OMT1048574 OWP1048574 PGL1048574 PQH1048574 QAD1048574 QJZ1048574 QTV1048574 RDR1048574 RNN1048574 RXJ1048574 SHF1048574 SRB1048574 TAX1048574 TKT1048574 TUP1048574 UEL1048574 UOH1048574 UYD1048574 VHZ1048574 VRV1048574 WBR1048574 WLN1048574 WVJ1048574 IQ65534 SM65534 ACI65534 AME65534 AWA65534 BFW65534 BPS65534 BZO65534 CJK65534 CTG65534 DDC65534 DMY65534 DWU65534 EGQ65534 EQM65534 FAI65534 FKE65534 FUA65534 GDW65534 GNS65534 GXO65534 HHK65534 HRG65534 IBC65534 IKY65534 IUU65534 JEQ65534 JOM65534 JYI65534 KIE65534 KSA65534 LBW65534 LLS65534 LVO65534 MFK65534 MPG65534 MZC65534 NIY65534 NSU65534 OCQ65534 OMM65534 OWI65534 PGE65534 PQA65534 PZW65534 QJS65534 QTO65534 RDK65534 RNG65534 RXC65534 SGY65534 SQU65534 TAQ65534 TKM65534 TUI65534 UEE65534 UOA65534 UXW65534 VHS65534 VRO65534 WBK65534 WLG65534 WVC65534 XEY65534 IQ131070 SM131070 ACI131070 AME131070 AWA131070 BFW131070 BPS131070 BZO131070 CJK131070 CTG131070 DDC131070 DMY131070 DWU131070 EGQ131070 EQM131070 FAI131070 FKE131070 FUA131070 GDW131070 GNS131070 GXO131070 HHK131070 HRG131070 IBC131070 IKY131070 IUU131070 JEQ131070 JOM131070 JYI131070 KIE131070 KSA131070 LBW131070 LLS131070 LVO131070 MFK131070 MPG131070 MZC131070 NIY131070 NSU131070 OCQ131070 OMM131070 OWI131070 PGE131070 PQA131070 PZW131070 QJS131070 QTO131070 RDK131070 RNG131070 RXC131070 SGY131070 SQU131070 TAQ131070 TKM131070 TUI131070 UEE131070 UOA131070 UXW131070 VHS131070 VRO131070 WBK131070 WLG131070 WVC131070 XEY131070 IQ196606 SM196606 ACI196606 AME196606 AWA196606 BFW196606 BPS196606 BZO196606 CJK196606 CTG196606 DDC196606 DMY196606 DWU196606 EGQ196606 EQM196606 FAI196606 FKE196606 FUA196606 GDW196606 GNS196606 GXO196606 HHK196606 HRG196606 IBC196606 IKY196606 IUU196606 JEQ196606 JOM196606 JYI196606 KIE196606 KSA196606 LBW196606 LLS196606 LVO196606 MFK196606 MPG196606 MZC196606 NIY196606 NSU196606 OCQ196606 OMM196606 OWI196606 PGE196606 PQA196606 PZW196606 QJS196606 QTO196606 RDK196606 RNG196606 RXC196606 SGY196606 SQU196606 TAQ196606 TKM196606 TUI196606 UEE196606 UOA196606 UXW196606 VHS196606 VRO196606 WBK196606 WLG196606 WVC196606 XEY196606 IQ262142 SM262142 ACI262142 AME262142 AWA262142 BFW262142 BPS262142 BZO262142 CJK262142 CTG262142 DDC262142 DMY262142 DWU262142 EGQ262142 EQM262142 FAI262142 FKE262142 FUA262142 GDW262142 GNS262142 GXO262142 HHK262142 HRG262142 IBC262142 IKY262142 IUU262142 JEQ262142 JOM262142 JYI262142 KIE262142 KSA262142 LBW262142 LLS262142 LVO262142 MFK262142 MPG262142 MZC262142 NIY262142 NSU262142 OCQ262142 OMM262142 OWI262142 PGE262142 PQA262142 PZW262142 QJS262142 QTO262142 RDK262142 RNG262142 RXC262142 SGY262142 SQU262142 TAQ262142 TKM262142 TUI262142 UEE262142 UOA262142 UXW262142 VHS262142 VRO262142 WBK262142 WLG262142 WVC262142 XEY262142 IQ327678 SM327678 ACI327678 AME327678 AWA327678 BFW327678 BPS327678 BZO327678 CJK327678 CTG327678 DDC327678 DMY327678 DWU327678 EGQ327678 EQM327678 FAI327678 FKE327678 FUA327678 GDW327678 GNS327678 GXO327678 HHK327678 HRG327678 IBC327678 IKY327678 IUU327678 JEQ327678 JOM327678 JYI327678 KIE327678 KSA327678 LBW327678 LLS327678 LVO327678 MFK327678 MPG327678 MZC327678 NIY327678 NSU327678 OCQ327678 OMM327678 OWI327678 PGE327678 PQA327678 PZW327678 QJS327678 QTO327678 RDK327678 RNG327678 RXC327678 SGY327678 SQU327678 TAQ327678 TKM327678 TUI327678 UEE327678 UOA327678 UXW327678 VHS327678 VRO327678 WBK327678 WLG327678 WVC327678 XEY327678 IQ393214 SM393214 ACI393214 AME393214 AWA393214 BFW393214 BPS393214 BZO393214 CJK393214 CTG393214 DDC393214 DMY393214 DWU393214 EGQ393214 EQM393214 FAI393214 FKE393214 FUA393214 GDW393214 GNS393214 GXO393214 HHK393214 HRG393214 IBC393214 IKY393214 IUU393214 JEQ393214 JOM393214 JYI393214 KIE393214 KSA393214 LBW393214 LLS393214 LVO393214 MFK393214 MPG393214 MZC393214 NIY393214 NSU393214 OCQ393214 OMM393214 OWI393214 PGE393214 PQA393214 PZW393214 QJS393214 QTO393214 RDK393214 RNG393214 RXC393214 SGY393214 SQU393214 TAQ393214 TKM393214 TUI393214 UEE393214 UOA393214 UXW393214 VHS393214 VRO393214 WBK393214 WLG393214 WVC393214 XEY393214 IQ458750 SM458750 ACI458750 AME458750 AWA458750 BFW458750 BPS458750 BZO458750 CJK458750 CTG458750 DDC458750 DMY458750 DWU458750 EGQ458750 EQM458750 FAI458750 FKE458750 FUA458750 GDW458750 GNS458750 GXO458750 HHK458750 HRG458750 IBC458750 IKY458750 IUU458750 JEQ458750 JOM458750 JYI458750 KIE458750 KSA458750 LBW458750 LLS458750 LVO458750 MFK458750 MPG458750 MZC458750 NIY458750 NSU458750 OCQ458750 OMM458750 OWI458750 PGE458750 PQA458750 PZW458750 QJS458750 QTO458750 RDK458750 RNG458750 RXC458750 SGY458750 SQU458750 TAQ458750 TKM458750 TUI458750 UEE458750 UOA458750 UXW458750 VHS458750 VRO458750 WBK458750 WLG458750 WVC458750 XEY458750 IQ524286 SM524286 ACI524286 AME524286 AWA524286 BFW524286 BPS524286 BZO524286 CJK524286 CTG524286 DDC524286 DMY524286 DWU524286 EGQ524286 EQM524286 FAI524286 FKE524286 FUA524286 GDW524286 GNS524286 GXO524286 HHK524286 HRG524286 IBC524286 IKY524286 IUU524286 JEQ524286 JOM524286 JYI524286 KIE524286 KSA524286 LBW524286 LLS524286 LVO524286 MFK524286 MPG524286 MZC524286 NIY524286 NSU524286 OCQ524286 OMM524286 OWI524286 PGE524286 PQA524286 PZW524286 QJS524286 QTO524286 RDK524286 RNG524286 RXC524286 SGY524286 SQU524286 TAQ524286 TKM524286 TUI524286 UEE524286 UOA524286 UXW524286 VHS524286 VRO524286 WBK524286 WLG524286 WVC524286 XEY524286 IQ589822 SM589822 ACI589822 AME589822 AWA589822 BFW589822 BPS589822 BZO589822 CJK589822 CTG589822 DDC589822 DMY589822 DWU589822 EGQ589822 EQM589822 FAI589822 FKE589822 FUA589822 GDW589822 GNS589822 GXO589822 HHK589822 HRG589822 IBC589822 IKY589822 IUU589822 JEQ589822 JOM589822 JYI589822 KIE589822 KSA589822 LBW589822 LLS589822 LVO589822 MFK589822 MPG589822 MZC589822 NIY589822 NSU589822 OCQ589822 OMM589822 OWI589822 PGE589822 PQA589822 PZW589822 QJS589822 QTO589822 RDK589822 RNG589822 RXC589822 SGY589822 SQU589822 TAQ589822 TKM589822 TUI589822 UEE589822 UOA589822 UXW589822 VHS589822 VRO589822 WBK589822 WLG589822 WVC589822 XEY589822 IQ655358 SM655358 ACI655358 AME655358 AWA655358 BFW655358 BPS655358 BZO655358 CJK655358 CTG655358 DDC655358 DMY655358 DWU655358 EGQ655358 EQM655358 FAI655358 FKE655358 FUA655358 GDW655358 GNS655358 GXO655358 HHK655358 HRG655358 IBC655358 IKY655358 IUU655358 JEQ655358 JOM655358 JYI655358 KIE655358 KSA655358 LBW655358 LLS655358 LVO655358 MFK655358 MPG655358 MZC655358 NIY655358 NSU655358 OCQ655358 OMM655358 OWI655358 PGE655358 PQA655358 PZW655358 QJS655358 QTO655358 RDK655358 RNG655358 RXC655358 SGY655358 SQU655358 TAQ655358 TKM655358 TUI655358 UEE655358 UOA655358 UXW655358 VHS655358 VRO655358 WBK655358 WLG655358 WVC655358 XEY655358 IQ720894 SM720894 ACI720894 AME720894 AWA720894 BFW720894 BPS720894 BZO720894 CJK720894 CTG720894 DDC720894 DMY720894 DWU720894 EGQ720894 EQM720894 FAI720894 FKE720894 FUA720894 GDW720894 GNS720894 GXO720894 HHK720894 HRG720894 IBC720894 IKY720894 IUU720894 JEQ720894 JOM720894 JYI720894 KIE720894 KSA720894 LBW720894 LLS720894 LVO720894 MFK720894 MPG720894 MZC720894 NIY720894 NSU720894 OCQ720894 OMM720894 OWI720894 PGE720894 PQA720894 PZW720894 QJS720894 QTO720894 RDK720894 RNG720894 RXC720894 SGY720894 SQU720894 TAQ720894 TKM720894 TUI720894 UEE720894 UOA720894 UXW720894 VHS720894 VRO720894 WBK720894 WLG720894 WVC720894 XEY720894 IQ786430 SM786430 ACI786430 AME786430 AWA786430 BFW786430 BPS786430 BZO786430 CJK786430 CTG786430 DDC786430 DMY786430 DWU786430 EGQ786430 EQM786430 FAI786430 FKE786430 FUA786430 GDW786430 GNS786430 GXO786430 HHK786430 HRG786430 IBC786430 IKY786430 IUU786430 JEQ786430 JOM786430 JYI786430 KIE786430 KSA786430 LBW786430 LLS786430 LVO786430 MFK786430 MPG786430 MZC786430 NIY786430 NSU786430 OCQ786430 OMM786430 OWI786430 PGE786430 PQA786430 PZW786430 QJS786430 QTO786430 RDK786430 RNG786430 RXC786430 SGY786430 SQU786430 TAQ786430 TKM786430 TUI786430 UEE786430 UOA786430 UXW786430 VHS786430 VRO786430 WBK786430 WLG786430 WVC786430 XEY786430 IQ851966 SM851966 ACI851966 AME851966 AWA851966 BFW851966 BPS851966 BZO851966 CJK851966 CTG851966 DDC851966 DMY851966 DWU851966 EGQ851966 EQM851966 FAI851966 FKE851966 FUA851966 GDW851966 GNS851966 GXO851966 HHK851966 HRG851966 IBC851966 IKY851966 IUU851966 JEQ851966 JOM851966 JYI851966 KIE851966 KSA851966 LBW851966 LLS851966 LVO851966 MFK851966 MPG851966 MZC851966 NIY851966 NSU851966 OCQ851966 OMM851966 OWI851966 PGE851966 PQA851966 PZW851966 QJS851966 QTO851966 RDK851966 RNG851966 RXC851966 SGY851966 SQU851966 TAQ851966 TKM851966 TUI851966 UEE851966 UOA851966 UXW851966 VHS851966 VRO851966 WBK851966 WLG851966 WVC851966 XEY851966 IQ917502 SM917502 ACI917502 AME917502 AWA917502 BFW917502 BPS917502 BZO917502 CJK917502 CTG917502 DDC917502 DMY917502 DWU917502 EGQ917502 EQM917502 FAI917502 FKE917502 FUA917502 GDW917502 GNS917502 GXO917502 HHK917502 HRG917502 IBC917502 IKY917502 IUU917502 JEQ917502 JOM917502 JYI917502 KIE917502 KSA917502 LBW917502 LLS917502 LVO917502 MFK917502 MPG917502 MZC917502 NIY917502 NSU917502 OCQ917502 OMM917502 OWI917502 PGE917502 PQA917502 PZW917502 QJS917502 QTO917502 RDK917502 RNG917502 RXC917502 SGY917502 SQU917502 TAQ917502 TKM917502 TUI917502 UEE917502 UOA917502 UXW917502 VHS917502 VRO917502 WBK917502 WLG917502 WVC917502 XEY917502 IQ983038 SM983038 ACI983038 AME983038 AWA983038 BFW983038 BPS983038 BZO983038 CJK983038 CTG983038 DDC983038 DMY983038 DWU983038 EGQ983038 EQM983038 FAI983038 FKE983038 FUA983038 GDW983038 GNS983038 GXO983038 HHK983038 HRG983038 IBC983038 IKY983038 IUU983038 JEQ983038 JOM983038 JYI983038 KIE983038 KSA983038 LBW983038 LLS983038 LVO983038 MFK983038 MPG983038 MZC983038 NIY983038 NSU983038 OCQ983038 OMM983038 OWI983038 PGE983038 PQA983038 PZW983038 QJS983038 QTO983038 RDK983038 RNG983038 RXC983038 SGY983038 SQU983038 TAQ983038 TKM983038 TUI983038 UEE983038 UOA983038 UXW983038 VHS983038 VRO983038 WBK983038 WLG983038 WVC983038 XEY983038 IQ1048574 SM1048574 ACI1048574 AME1048574 AWA1048574 BFW1048574 BPS1048574 BZO1048574 CJK1048574 CTG1048574 DDC1048574 DMY1048574 DWU1048574 EGQ1048574 EQM1048574 FAI1048574 FKE1048574 FUA1048574 GDW1048574 GNS1048574 GXO1048574 HHK1048574 HRG1048574 IBC1048574 IKY1048574 IUU1048574 JEQ1048574 JOM1048574 JYI1048574 KIE1048574 KSA1048574 LBW1048574 LLS1048574 LVO1048574 MFK1048574 MPG1048574 MZC1048574 NIY1048574 NSU1048574 OCQ1048574 OMM1048574 OWI1048574 PGE1048574 PQA1048574 PZW1048574 QJS1048574 QTO1048574 RDK1048574 RNG1048574 RXC1048574 SGY1048574 SQU1048574 TAQ1048574 TKM1048574 TUI1048574 UEE1048574 UOA1048574 UXW1048574 VHS1048574 VRO1048574 WBK1048574 WLG1048574 WVC1048574 XEY1048574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H31 H73 B73" xr:uid="{00000000-0002-0000-0A00-000007000000}"/>
    <dataValidation allowBlank="1" showInputMessage="1" showErrorMessage="1" promptTitle="Existing EER" prompt="Enter the EER as found on the plate of the existing unit.  If the EER cannot be found skip this entry and meter the unit._x000a_" sqref="B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B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B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B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B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B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B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B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B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B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B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B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B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B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B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B1048572 IX1048572 ST1048572 ACP1048572 AML1048572 AWH1048572 BGD1048572 BPZ1048572 BZV1048572 CJR1048572 CTN1048572 DDJ1048572 DNF1048572 DXB1048572 EGX1048572 EQT1048572 FAP1048572 FKL1048572 FUH1048572 GED1048572 GNZ1048572 GXV1048572 HHR1048572 HRN1048572 IBJ1048572 ILF1048572 IVB1048572 JEX1048572 JOT1048572 JYP1048572 KIL1048572 KSH1048572 LCD1048572 LLZ1048572 LVV1048572 MFR1048572 MPN1048572 MZJ1048572 NJF1048572 NTB1048572 OCX1048572 OMT1048572 OWP1048572 PGL1048572 PQH1048572 QAD1048572 QJZ1048572 QTV1048572 RDR1048572 RNN1048572 RXJ1048572 SHF1048572 SRB1048572 TAX1048572 TKT1048572 TUP1048572 UEL1048572 UOH1048572 UYD1048572 VHZ1048572 VRV1048572 WBR1048572 WLN1048572 WVJ1048572 IQ65532 SM65532 ACI65532 AME65532 AWA65532 BFW65532 BPS65532 BZO65532 CJK65532 CTG65532 DDC65532 DMY65532 DWU65532 EGQ65532 EQM65532 FAI65532 FKE65532 FUA65532 GDW65532 GNS65532 GXO65532 HHK65532 HRG65532 IBC65532 IKY65532 IUU65532 JEQ65532 JOM65532 JYI65532 KIE65532 KSA65532 LBW65532 LLS65532 LVO65532 MFK65532 MPG65532 MZC65532 NIY65532 NSU65532 OCQ65532 OMM65532 OWI65532 PGE65532 PQA65532 PZW65532 QJS65532 QTO65532 RDK65532 RNG65532 RXC65532 SGY65532 SQU65532 TAQ65532 TKM65532 TUI65532 UEE65532 UOA65532 UXW65532 VHS65532 VRO65532 WBK65532 WLG65532 WVC65532 XEY65532 IQ131068 SM131068 ACI131068 AME131068 AWA131068 BFW131068 BPS131068 BZO131068 CJK131068 CTG131068 DDC131068 DMY131068 DWU131068 EGQ131068 EQM131068 FAI131068 FKE131068 FUA131068 GDW131068 GNS131068 GXO131068 HHK131068 HRG131068 IBC131068 IKY131068 IUU131068 JEQ131068 JOM131068 JYI131068 KIE131068 KSA131068 LBW131068 LLS131068 LVO131068 MFK131068 MPG131068 MZC131068 NIY131068 NSU131068 OCQ131068 OMM131068 OWI131068 PGE131068 PQA131068 PZW131068 QJS131068 QTO131068 RDK131068 RNG131068 RXC131068 SGY131068 SQU131068 TAQ131068 TKM131068 TUI131068 UEE131068 UOA131068 UXW131068 VHS131068 VRO131068 WBK131068 WLG131068 WVC131068 XEY131068 IQ196604 SM196604 ACI196604 AME196604 AWA196604 BFW196604 BPS196604 BZO196604 CJK196604 CTG196604 DDC196604 DMY196604 DWU196604 EGQ196604 EQM196604 FAI196604 FKE196604 FUA196604 GDW196604 GNS196604 GXO196604 HHK196604 HRG196604 IBC196604 IKY196604 IUU196604 JEQ196604 JOM196604 JYI196604 KIE196604 KSA196604 LBW196604 LLS196604 LVO196604 MFK196604 MPG196604 MZC196604 NIY196604 NSU196604 OCQ196604 OMM196604 OWI196604 PGE196604 PQA196604 PZW196604 QJS196604 QTO196604 RDK196604 RNG196604 RXC196604 SGY196604 SQU196604 TAQ196604 TKM196604 TUI196604 UEE196604 UOA196604 UXW196604 VHS196604 VRO196604 WBK196604 WLG196604 WVC196604 XEY196604 IQ262140 SM262140 ACI262140 AME262140 AWA262140 BFW262140 BPS262140 BZO262140 CJK262140 CTG262140 DDC262140 DMY262140 DWU262140 EGQ262140 EQM262140 FAI262140 FKE262140 FUA262140 GDW262140 GNS262140 GXO262140 HHK262140 HRG262140 IBC262140 IKY262140 IUU262140 JEQ262140 JOM262140 JYI262140 KIE262140 KSA262140 LBW262140 LLS262140 LVO262140 MFK262140 MPG262140 MZC262140 NIY262140 NSU262140 OCQ262140 OMM262140 OWI262140 PGE262140 PQA262140 PZW262140 QJS262140 QTO262140 RDK262140 RNG262140 RXC262140 SGY262140 SQU262140 TAQ262140 TKM262140 TUI262140 UEE262140 UOA262140 UXW262140 VHS262140 VRO262140 WBK262140 WLG262140 WVC262140 XEY262140 IQ327676 SM327676 ACI327676 AME327676 AWA327676 BFW327676 BPS327676 BZO327676 CJK327676 CTG327676 DDC327676 DMY327676 DWU327676 EGQ327676 EQM327676 FAI327676 FKE327676 FUA327676 GDW327676 GNS327676 GXO327676 HHK327676 HRG327676 IBC327676 IKY327676 IUU327676 JEQ327676 JOM327676 JYI327676 KIE327676 KSA327676 LBW327676 LLS327676 LVO327676 MFK327676 MPG327676 MZC327676 NIY327676 NSU327676 OCQ327676 OMM327676 OWI327676 PGE327676 PQA327676 PZW327676 QJS327676 QTO327676 RDK327676 RNG327676 RXC327676 SGY327676 SQU327676 TAQ327676 TKM327676 TUI327676 UEE327676 UOA327676 UXW327676 VHS327676 VRO327676 WBK327676 WLG327676 WVC327676 XEY327676 IQ393212 SM393212 ACI393212 AME393212 AWA393212 BFW393212 BPS393212 BZO393212 CJK393212 CTG393212 DDC393212 DMY393212 DWU393212 EGQ393212 EQM393212 FAI393212 FKE393212 FUA393212 GDW393212 GNS393212 GXO393212 HHK393212 HRG393212 IBC393212 IKY393212 IUU393212 JEQ393212 JOM393212 JYI393212 KIE393212 KSA393212 LBW393212 LLS393212 LVO393212 MFK393212 MPG393212 MZC393212 NIY393212 NSU393212 OCQ393212 OMM393212 OWI393212 PGE393212 PQA393212 PZW393212 QJS393212 QTO393212 RDK393212 RNG393212 RXC393212 SGY393212 SQU393212 TAQ393212 TKM393212 TUI393212 UEE393212 UOA393212 UXW393212 VHS393212 VRO393212 WBK393212 WLG393212 WVC393212 XEY393212 IQ458748 SM458748 ACI458748 AME458748 AWA458748 BFW458748 BPS458748 BZO458748 CJK458748 CTG458748 DDC458748 DMY458748 DWU458748 EGQ458748 EQM458748 FAI458748 FKE458748 FUA458748 GDW458748 GNS458748 GXO458748 HHK458748 HRG458748 IBC458748 IKY458748 IUU458748 JEQ458748 JOM458748 JYI458748 KIE458748 KSA458748 LBW458748 LLS458748 LVO458748 MFK458748 MPG458748 MZC458748 NIY458748 NSU458748 OCQ458748 OMM458748 OWI458748 PGE458748 PQA458748 PZW458748 QJS458748 QTO458748 RDK458748 RNG458748 RXC458748 SGY458748 SQU458748 TAQ458748 TKM458748 TUI458748 UEE458748 UOA458748 UXW458748 VHS458748 VRO458748 WBK458748 WLG458748 WVC458748 XEY458748 IQ524284 SM524284 ACI524284 AME524284 AWA524284 BFW524284 BPS524284 BZO524284 CJK524284 CTG524284 DDC524284 DMY524284 DWU524284 EGQ524284 EQM524284 FAI524284 FKE524284 FUA524284 GDW524284 GNS524284 GXO524284 HHK524284 HRG524284 IBC524284 IKY524284 IUU524284 JEQ524284 JOM524284 JYI524284 KIE524284 KSA524284 LBW524284 LLS524284 LVO524284 MFK524284 MPG524284 MZC524284 NIY524284 NSU524284 OCQ524284 OMM524284 OWI524284 PGE524284 PQA524284 PZW524284 QJS524284 QTO524284 RDK524284 RNG524284 RXC524284 SGY524284 SQU524284 TAQ524284 TKM524284 TUI524284 UEE524284 UOA524284 UXW524284 VHS524284 VRO524284 WBK524284 WLG524284 WVC524284 XEY524284 IQ589820 SM589820 ACI589820 AME589820 AWA589820 BFW589820 BPS589820 BZO589820 CJK589820 CTG589820 DDC589820 DMY589820 DWU589820 EGQ589820 EQM589820 FAI589820 FKE589820 FUA589820 GDW589820 GNS589820 GXO589820 HHK589820 HRG589820 IBC589820 IKY589820 IUU589820 JEQ589820 JOM589820 JYI589820 KIE589820 KSA589820 LBW589820 LLS589820 LVO589820 MFK589820 MPG589820 MZC589820 NIY589820 NSU589820 OCQ589820 OMM589820 OWI589820 PGE589820 PQA589820 PZW589820 QJS589820 QTO589820 RDK589820 RNG589820 RXC589820 SGY589820 SQU589820 TAQ589820 TKM589820 TUI589820 UEE589820 UOA589820 UXW589820 VHS589820 VRO589820 WBK589820 WLG589820 WVC589820 XEY589820 IQ655356 SM655356 ACI655356 AME655356 AWA655356 BFW655356 BPS655356 BZO655356 CJK655356 CTG655356 DDC655356 DMY655356 DWU655356 EGQ655356 EQM655356 FAI655356 FKE655356 FUA655356 GDW655356 GNS655356 GXO655356 HHK655356 HRG655356 IBC655356 IKY655356 IUU655356 JEQ655356 JOM655356 JYI655356 KIE655356 KSA655356 LBW655356 LLS655356 LVO655356 MFK655356 MPG655356 MZC655356 NIY655356 NSU655356 OCQ655356 OMM655356 OWI655356 PGE655356 PQA655356 PZW655356 QJS655356 QTO655356 RDK655356 RNG655356 RXC655356 SGY655356 SQU655356 TAQ655356 TKM655356 TUI655356 UEE655356 UOA655356 UXW655356 VHS655356 VRO655356 WBK655356 WLG655356 WVC655356 XEY655356 IQ720892 SM720892 ACI720892 AME720892 AWA720892 BFW720892 BPS720892 BZO720892 CJK720892 CTG720892 DDC720892 DMY720892 DWU720892 EGQ720892 EQM720892 FAI720892 FKE720892 FUA720892 GDW720892 GNS720892 GXO720892 HHK720892 HRG720892 IBC720892 IKY720892 IUU720892 JEQ720892 JOM720892 JYI720892 KIE720892 KSA720892 LBW720892 LLS720892 LVO720892 MFK720892 MPG720892 MZC720892 NIY720892 NSU720892 OCQ720892 OMM720892 OWI720892 PGE720892 PQA720892 PZW720892 QJS720892 QTO720892 RDK720892 RNG720892 RXC720892 SGY720892 SQU720892 TAQ720892 TKM720892 TUI720892 UEE720892 UOA720892 UXW720892 VHS720892 VRO720892 WBK720892 WLG720892 WVC720892 XEY720892 IQ786428 SM786428 ACI786428 AME786428 AWA786428 BFW786428 BPS786428 BZO786428 CJK786428 CTG786428 DDC786428 DMY786428 DWU786428 EGQ786428 EQM786428 FAI786428 FKE786428 FUA786428 GDW786428 GNS786428 GXO786428 HHK786428 HRG786428 IBC786428 IKY786428 IUU786428 JEQ786428 JOM786428 JYI786428 KIE786428 KSA786428 LBW786428 LLS786428 LVO786428 MFK786428 MPG786428 MZC786428 NIY786428 NSU786428 OCQ786428 OMM786428 OWI786428 PGE786428 PQA786428 PZW786428 QJS786428 QTO786428 RDK786428 RNG786428 RXC786428 SGY786428 SQU786428 TAQ786428 TKM786428 TUI786428 UEE786428 UOA786428 UXW786428 VHS786428 VRO786428 WBK786428 WLG786428 WVC786428 XEY786428 IQ851964 SM851964 ACI851964 AME851964 AWA851964 BFW851964 BPS851964 BZO851964 CJK851964 CTG851964 DDC851964 DMY851964 DWU851964 EGQ851964 EQM851964 FAI851964 FKE851964 FUA851964 GDW851964 GNS851964 GXO851964 HHK851964 HRG851964 IBC851964 IKY851964 IUU851964 JEQ851964 JOM851964 JYI851964 KIE851964 KSA851964 LBW851964 LLS851964 LVO851964 MFK851964 MPG851964 MZC851964 NIY851964 NSU851964 OCQ851964 OMM851964 OWI851964 PGE851964 PQA851964 PZW851964 QJS851964 QTO851964 RDK851964 RNG851964 RXC851964 SGY851964 SQU851964 TAQ851964 TKM851964 TUI851964 UEE851964 UOA851964 UXW851964 VHS851964 VRO851964 WBK851964 WLG851964 WVC851964 XEY851964 IQ917500 SM917500 ACI917500 AME917500 AWA917500 BFW917500 BPS917500 BZO917500 CJK917500 CTG917500 DDC917500 DMY917500 DWU917500 EGQ917500 EQM917500 FAI917500 FKE917500 FUA917500 GDW917500 GNS917500 GXO917500 HHK917500 HRG917500 IBC917500 IKY917500 IUU917500 JEQ917500 JOM917500 JYI917500 KIE917500 KSA917500 LBW917500 LLS917500 LVO917500 MFK917500 MPG917500 MZC917500 NIY917500 NSU917500 OCQ917500 OMM917500 OWI917500 PGE917500 PQA917500 PZW917500 QJS917500 QTO917500 RDK917500 RNG917500 RXC917500 SGY917500 SQU917500 TAQ917500 TKM917500 TUI917500 UEE917500 UOA917500 UXW917500 VHS917500 VRO917500 WBK917500 WLG917500 WVC917500 XEY917500 IQ983036 SM983036 ACI983036 AME983036 AWA983036 BFW983036 BPS983036 BZO983036 CJK983036 CTG983036 DDC983036 DMY983036 DWU983036 EGQ983036 EQM983036 FAI983036 FKE983036 FUA983036 GDW983036 GNS983036 GXO983036 HHK983036 HRG983036 IBC983036 IKY983036 IUU983036 JEQ983036 JOM983036 JYI983036 KIE983036 KSA983036 LBW983036 LLS983036 LVO983036 MFK983036 MPG983036 MZC983036 NIY983036 NSU983036 OCQ983036 OMM983036 OWI983036 PGE983036 PQA983036 PZW983036 QJS983036 QTO983036 RDK983036 RNG983036 RXC983036 SGY983036 SQU983036 TAQ983036 TKM983036 TUI983036 UEE983036 UOA983036 UXW983036 VHS983036 VRO983036 WBK983036 WLG983036 WVC983036 XEY983036 IQ1048572 SM1048572 ACI1048572 AME1048572 AWA1048572 BFW1048572 BPS1048572 BZO1048572 CJK1048572 CTG1048572 DDC1048572 DMY1048572 DWU1048572 EGQ1048572 EQM1048572 FAI1048572 FKE1048572 FUA1048572 GDW1048572 GNS1048572 GXO1048572 HHK1048572 HRG1048572 IBC1048572 IKY1048572 IUU1048572 JEQ1048572 JOM1048572 JYI1048572 KIE1048572 KSA1048572 LBW1048572 LLS1048572 LVO1048572 MFK1048572 MPG1048572 MZC1048572 NIY1048572 NSU1048572 OCQ1048572 OMM1048572 OWI1048572 PGE1048572 PQA1048572 PZW1048572 QJS1048572 QTO1048572 RDK1048572 RNG1048572 RXC1048572 SGY1048572 SQU1048572 TAQ1048572 TKM1048572 TUI1048572 UEE1048572 UOA1048572 UXW1048572 VHS1048572 VRO1048572 WBK1048572 WLG1048572 WVC1048572 XEY1048572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H26 H68 B68" xr:uid="{00000000-0002-0000-0A00-000008000000}"/>
    <dataValidation allowBlank="1" showInputMessage="1" showErrorMessage="1" promptTitle="SIR for Replacement" prompt="The SIR must be ≥ 1 to qualify for replacement."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IS20 SO20 ACK20 AMG20 AWC20 BFY20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XFA20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XFA65556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XFA131092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XFA196628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XFA262164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XFA327700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XFA393236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XFA458772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XFA524308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XFA589844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XFA655380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XFA720916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XFA786452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XFA851988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XFA917524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XFA983060 J20 J62 D62" xr:uid="{00000000-0002-0000-0A00-000009000000}"/>
    <dataValidation allowBlank="1" showInputMessage="1" showErrorMessage="1" promptTitle="Annual Usage of Existing" prompt="This will auto-calculate the annual usage of the existing unit. " sqref="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XEY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XEY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XEY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XEY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XEY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XEY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XEY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XEY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XEY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XEY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XEY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XEY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XEY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XEY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XEY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WVC983054 XEY983054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29:B30 IX29:IX30 ST29:ST30 ACP29:ACP30 AML29:AML30 AWH29:AWH30 BGD29:BGD30 BPZ29:BPZ30 BZV29:BZV30 CJR29:CJR30 CTN29:CTN30 DDJ29:DDJ30 DNF29:DNF30 DXB29:DXB30 EGX29:EGX30 EQT29:EQT30 FAP29:FAP30 FKL29:FKL30 FUH29:FUH30 GED29:GED30 GNZ29:GNZ30 GXV29:GXV30 HHR29:HHR30 HRN29:HRN30 IBJ29:IBJ30 ILF29:ILF30 IVB29:IVB30 JEX29:JEX30 JOT29:JOT30 JYP29:JYP30 KIL29:KIL30 KSH29:KSH30 LCD29:LCD30 LLZ29:LLZ30 LVV29:LVV30 MFR29:MFR30 MPN29:MPN30 MZJ29:MZJ30 NJF29:NJF30 NTB29:NTB30 OCX29:OCX30 OMT29:OMT30 OWP29:OWP30 PGL29:PGL30 PQH29:PQH30 QAD29:QAD30 QJZ29:QJZ30 QTV29:QTV30 RDR29:RDR30 RNN29:RNN30 RXJ29:RXJ30 SHF29:SHF30 SRB29:SRB30 TAX29:TAX30 TKT29:TKT30 TUP29:TUP30 UEL29:UEL30 UOH29:UOH30 UYD29:UYD30 VHZ29:VHZ30 VRV29:VRV30 WBR29:WBR30 WLN29:WLN30 WVJ29:WVJ30 B65565:B65566 IX65565:IX65566 ST65565:ST65566 ACP65565:ACP65566 AML65565:AML65566 AWH65565:AWH65566 BGD65565:BGD65566 BPZ65565:BPZ65566 BZV65565:BZV65566 CJR65565:CJR65566 CTN65565:CTN65566 DDJ65565:DDJ65566 DNF65565:DNF65566 DXB65565:DXB65566 EGX65565:EGX65566 EQT65565:EQT65566 FAP65565:FAP65566 FKL65565:FKL65566 FUH65565:FUH65566 GED65565:GED65566 GNZ65565:GNZ65566 GXV65565:GXV65566 HHR65565:HHR65566 HRN65565:HRN65566 IBJ65565:IBJ65566 ILF65565:ILF65566 IVB65565:IVB65566 JEX65565:JEX65566 JOT65565:JOT65566 JYP65565:JYP65566 KIL65565:KIL65566 KSH65565:KSH65566 LCD65565:LCD65566 LLZ65565:LLZ65566 LVV65565:LVV65566 MFR65565:MFR65566 MPN65565:MPN65566 MZJ65565:MZJ65566 NJF65565:NJF65566 NTB65565:NTB65566 OCX65565:OCX65566 OMT65565:OMT65566 OWP65565:OWP65566 PGL65565:PGL65566 PQH65565:PQH65566 QAD65565:QAD65566 QJZ65565:QJZ65566 QTV65565:QTV65566 RDR65565:RDR65566 RNN65565:RNN65566 RXJ65565:RXJ65566 SHF65565:SHF65566 SRB65565:SRB65566 TAX65565:TAX65566 TKT65565:TKT65566 TUP65565:TUP65566 UEL65565:UEL65566 UOH65565:UOH65566 UYD65565:UYD65566 VHZ65565:VHZ65566 VRV65565:VRV65566 WBR65565:WBR65566 WLN65565:WLN65566 WVJ65565:WVJ65566 B131101:B131102 IX131101:IX131102 ST131101:ST131102 ACP131101:ACP131102 AML131101:AML131102 AWH131101:AWH131102 BGD131101:BGD131102 BPZ131101:BPZ131102 BZV131101:BZV131102 CJR131101:CJR131102 CTN131101:CTN131102 DDJ131101:DDJ131102 DNF131101:DNF131102 DXB131101:DXB131102 EGX131101:EGX131102 EQT131101:EQT131102 FAP131101:FAP131102 FKL131101:FKL131102 FUH131101:FUH131102 GED131101:GED131102 GNZ131101:GNZ131102 GXV131101:GXV131102 HHR131101:HHR131102 HRN131101:HRN131102 IBJ131101:IBJ131102 ILF131101:ILF131102 IVB131101:IVB131102 JEX131101:JEX131102 JOT131101:JOT131102 JYP131101:JYP131102 KIL131101:KIL131102 KSH131101:KSH131102 LCD131101:LCD131102 LLZ131101:LLZ131102 LVV131101:LVV131102 MFR131101:MFR131102 MPN131101:MPN131102 MZJ131101:MZJ131102 NJF131101:NJF131102 NTB131101:NTB131102 OCX131101:OCX131102 OMT131101:OMT131102 OWP131101:OWP131102 PGL131101:PGL131102 PQH131101:PQH131102 QAD131101:QAD131102 QJZ131101:QJZ131102 QTV131101:QTV131102 RDR131101:RDR131102 RNN131101:RNN131102 RXJ131101:RXJ131102 SHF131101:SHF131102 SRB131101:SRB131102 TAX131101:TAX131102 TKT131101:TKT131102 TUP131101:TUP131102 UEL131101:UEL131102 UOH131101:UOH131102 UYD131101:UYD131102 VHZ131101:VHZ131102 VRV131101:VRV131102 WBR131101:WBR131102 WLN131101:WLN131102 WVJ131101:WVJ131102 B196637:B196638 IX196637:IX196638 ST196637:ST196638 ACP196637:ACP196638 AML196637:AML196638 AWH196637:AWH196638 BGD196637:BGD196638 BPZ196637:BPZ196638 BZV196637:BZV196638 CJR196637:CJR196638 CTN196637:CTN196638 DDJ196637:DDJ196638 DNF196637:DNF196638 DXB196637:DXB196638 EGX196637:EGX196638 EQT196637:EQT196638 FAP196637:FAP196638 FKL196637:FKL196638 FUH196637:FUH196638 GED196637:GED196638 GNZ196637:GNZ196638 GXV196637:GXV196638 HHR196637:HHR196638 HRN196637:HRN196638 IBJ196637:IBJ196638 ILF196637:ILF196638 IVB196637:IVB196638 JEX196637:JEX196638 JOT196637:JOT196638 JYP196637:JYP196638 KIL196637:KIL196638 KSH196637:KSH196638 LCD196637:LCD196638 LLZ196637:LLZ196638 LVV196637:LVV196638 MFR196637:MFR196638 MPN196637:MPN196638 MZJ196637:MZJ196638 NJF196637:NJF196638 NTB196637:NTB196638 OCX196637:OCX196638 OMT196637:OMT196638 OWP196637:OWP196638 PGL196637:PGL196638 PQH196637:PQH196638 QAD196637:QAD196638 QJZ196637:QJZ196638 QTV196637:QTV196638 RDR196637:RDR196638 RNN196637:RNN196638 RXJ196637:RXJ196638 SHF196637:SHF196638 SRB196637:SRB196638 TAX196637:TAX196638 TKT196637:TKT196638 TUP196637:TUP196638 UEL196637:UEL196638 UOH196637:UOH196638 UYD196637:UYD196638 VHZ196637:VHZ196638 VRV196637:VRV196638 WBR196637:WBR196638 WLN196637:WLN196638 WVJ196637:WVJ196638 B262173:B262174 IX262173:IX262174 ST262173:ST262174 ACP262173:ACP262174 AML262173:AML262174 AWH262173:AWH262174 BGD262173:BGD262174 BPZ262173:BPZ262174 BZV262173:BZV262174 CJR262173:CJR262174 CTN262173:CTN262174 DDJ262173:DDJ262174 DNF262173:DNF262174 DXB262173:DXB262174 EGX262173:EGX262174 EQT262173:EQT262174 FAP262173:FAP262174 FKL262173:FKL262174 FUH262173:FUH262174 GED262173:GED262174 GNZ262173:GNZ262174 GXV262173:GXV262174 HHR262173:HHR262174 HRN262173:HRN262174 IBJ262173:IBJ262174 ILF262173:ILF262174 IVB262173:IVB262174 JEX262173:JEX262174 JOT262173:JOT262174 JYP262173:JYP262174 KIL262173:KIL262174 KSH262173:KSH262174 LCD262173:LCD262174 LLZ262173:LLZ262174 LVV262173:LVV262174 MFR262173:MFR262174 MPN262173:MPN262174 MZJ262173:MZJ262174 NJF262173:NJF262174 NTB262173:NTB262174 OCX262173:OCX262174 OMT262173:OMT262174 OWP262173:OWP262174 PGL262173:PGL262174 PQH262173:PQH262174 QAD262173:QAD262174 QJZ262173:QJZ262174 QTV262173:QTV262174 RDR262173:RDR262174 RNN262173:RNN262174 RXJ262173:RXJ262174 SHF262173:SHF262174 SRB262173:SRB262174 TAX262173:TAX262174 TKT262173:TKT262174 TUP262173:TUP262174 UEL262173:UEL262174 UOH262173:UOH262174 UYD262173:UYD262174 VHZ262173:VHZ262174 VRV262173:VRV262174 WBR262173:WBR262174 WLN262173:WLN262174 WVJ262173:WVJ262174 B327709:B327710 IX327709:IX327710 ST327709:ST327710 ACP327709:ACP327710 AML327709:AML327710 AWH327709:AWH327710 BGD327709:BGD327710 BPZ327709:BPZ327710 BZV327709:BZV327710 CJR327709:CJR327710 CTN327709:CTN327710 DDJ327709:DDJ327710 DNF327709:DNF327710 DXB327709:DXB327710 EGX327709:EGX327710 EQT327709:EQT327710 FAP327709:FAP327710 FKL327709:FKL327710 FUH327709:FUH327710 GED327709:GED327710 GNZ327709:GNZ327710 GXV327709:GXV327710 HHR327709:HHR327710 HRN327709:HRN327710 IBJ327709:IBJ327710 ILF327709:ILF327710 IVB327709:IVB327710 JEX327709:JEX327710 JOT327709:JOT327710 JYP327709:JYP327710 KIL327709:KIL327710 KSH327709:KSH327710 LCD327709:LCD327710 LLZ327709:LLZ327710 LVV327709:LVV327710 MFR327709:MFR327710 MPN327709:MPN327710 MZJ327709:MZJ327710 NJF327709:NJF327710 NTB327709:NTB327710 OCX327709:OCX327710 OMT327709:OMT327710 OWP327709:OWP327710 PGL327709:PGL327710 PQH327709:PQH327710 QAD327709:QAD327710 QJZ327709:QJZ327710 QTV327709:QTV327710 RDR327709:RDR327710 RNN327709:RNN327710 RXJ327709:RXJ327710 SHF327709:SHF327710 SRB327709:SRB327710 TAX327709:TAX327710 TKT327709:TKT327710 TUP327709:TUP327710 UEL327709:UEL327710 UOH327709:UOH327710 UYD327709:UYD327710 VHZ327709:VHZ327710 VRV327709:VRV327710 WBR327709:WBR327710 WLN327709:WLN327710 WVJ327709:WVJ327710 B393245:B393246 IX393245:IX393246 ST393245:ST393246 ACP393245:ACP393246 AML393245:AML393246 AWH393245:AWH393246 BGD393245:BGD393246 BPZ393245:BPZ393246 BZV393245:BZV393246 CJR393245:CJR393246 CTN393245:CTN393246 DDJ393245:DDJ393246 DNF393245:DNF393246 DXB393245:DXB393246 EGX393245:EGX393246 EQT393245:EQT393246 FAP393245:FAP393246 FKL393245:FKL393246 FUH393245:FUH393246 GED393245:GED393246 GNZ393245:GNZ393246 GXV393245:GXV393246 HHR393245:HHR393246 HRN393245:HRN393246 IBJ393245:IBJ393246 ILF393245:ILF393246 IVB393245:IVB393246 JEX393245:JEX393246 JOT393245:JOT393246 JYP393245:JYP393246 KIL393245:KIL393246 KSH393245:KSH393246 LCD393245:LCD393246 LLZ393245:LLZ393246 LVV393245:LVV393246 MFR393245:MFR393246 MPN393245:MPN393246 MZJ393245:MZJ393246 NJF393245:NJF393246 NTB393245:NTB393246 OCX393245:OCX393246 OMT393245:OMT393246 OWP393245:OWP393246 PGL393245:PGL393246 PQH393245:PQH393246 QAD393245:QAD393246 QJZ393245:QJZ393246 QTV393245:QTV393246 RDR393245:RDR393246 RNN393245:RNN393246 RXJ393245:RXJ393246 SHF393245:SHF393246 SRB393245:SRB393246 TAX393245:TAX393246 TKT393245:TKT393246 TUP393245:TUP393246 UEL393245:UEL393246 UOH393245:UOH393246 UYD393245:UYD393246 VHZ393245:VHZ393246 VRV393245:VRV393246 WBR393245:WBR393246 WLN393245:WLN393246 WVJ393245:WVJ393246 B458781:B458782 IX458781:IX458782 ST458781:ST458782 ACP458781:ACP458782 AML458781:AML458782 AWH458781:AWH458782 BGD458781:BGD458782 BPZ458781:BPZ458782 BZV458781:BZV458782 CJR458781:CJR458782 CTN458781:CTN458782 DDJ458781:DDJ458782 DNF458781:DNF458782 DXB458781:DXB458782 EGX458781:EGX458782 EQT458781:EQT458782 FAP458781:FAP458782 FKL458781:FKL458782 FUH458781:FUH458782 GED458781:GED458782 GNZ458781:GNZ458782 GXV458781:GXV458782 HHR458781:HHR458782 HRN458781:HRN458782 IBJ458781:IBJ458782 ILF458781:ILF458782 IVB458781:IVB458782 JEX458781:JEX458782 JOT458781:JOT458782 JYP458781:JYP458782 KIL458781:KIL458782 KSH458781:KSH458782 LCD458781:LCD458782 LLZ458781:LLZ458782 LVV458781:LVV458782 MFR458781:MFR458782 MPN458781:MPN458782 MZJ458781:MZJ458782 NJF458781:NJF458782 NTB458781:NTB458782 OCX458781:OCX458782 OMT458781:OMT458782 OWP458781:OWP458782 PGL458781:PGL458782 PQH458781:PQH458782 QAD458781:QAD458782 QJZ458781:QJZ458782 QTV458781:QTV458782 RDR458781:RDR458782 RNN458781:RNN458782 RXJ458781:RXJ458782 SHF458781:SHF458782 SRB458781:SRB458782 TAX458781:TAX458782 TKT458781:TKT458782 TUP458781:TUP458782 UEL458781:UEL458782 UOH458781:UOH458782 UYD458781:UYD458782 VHZ458781:VHZ458782 VRV458781:VRV458782 WBR458781:WBR458782 WLN458781:WLN458782 WVJ458781:WVJ458782 B524317:B524318 IX524317:IX524318 ST524317:ST524318 ACP524317:ACP524318 AML524317:AML524318 AWH524317:AWH524318 BGD524317:BGD524318 BPZ524317:BPZ524318 BZV524317:BZV524318 CJR524317:CJR524318 CTN524317:CTN524318 DDJ524317:DDJ524318 DNF524317:DNF524318 DXB524317:DXB524318 EGX524317:EGX524318 EQT524317:EQT524318 FAP524317:FAP524318 FKL524317:FKL524318 FUH524317:FUH524318 GED524317:GED524318 GNZ524317:GNZ524318 GXV524317:GXV524318 HHR524317:HHR524318 HRN524317:HRN524318 IBJ524317:IBJ524318 ILF524317:ILF524318 IVB524317:IVB524318 JEX524317:JEX524318 JOT524317:JOT524318 JYP524317:JYP524318 KIL524317:KIL524318 KSH524317:KSH524318 LCD524317:LCD524318 LLZ524317:LLZ524318 LVV524317:LVV524318 MFR524317:MFR524318 MPN524317:MPN524318 MZJ524317:MZJ524318 NJF524317:NJF524318 NTB524317:NTB524318 OCX524317:OCX524318 OMT524317:OMT524318 OWP524317:OWP524318 PGL524317:PGL524318 PQH524317:PQH524318 QAD524317:QAD524318 QJZ524317:QJZ524318 QTV524317:QTV524318 RDR524317:RDR524318 RNN524317:RNN524318 RXJ524317:RXJ524318 SHF524317:SHF524318 SRB524317:SRB524318 TAX524317:TAX524318 TKT524317:TKT524318 TUP524317:TUP524318 UEL524317:UEL524318 UOH524317:UOH524318 UYD524317:UYD524318 VHZ524317:VHZ524318 VRV524317:VRV524318 WBR524317:WBR524318 WLN524317:WLN524318 WVJ524317:WVJ524318 B589853:B589854 IX589853:IX589854 ST589853:ST589854 ACP589853:ACP589854 AML589853:AML589854 AWH589853:AWH589854 BGD589853:BGD589854 BPZ589853:BPZ589854 BZV589853:BZV589854 CJR589853:CJR589854 CTN589853:CTN589854 DDJ589853:DDJ589854 DNF589853:DNF589854 DXB589853:DXB589854 EGX589853:EGX589854 EQT589853:EQT589854 FAP589853:FAP589854 FKL589853:FKL589854 FUH589853:FUH589854 GED589853:GED589854 GNZ589853:GNZ589854 GXV589853:GXV589854 HHR589853:HHR589854 HRN589853:HRN589854 IBJ589853:IBJ589854 ILF589853:ILF589854 IVB589853:IVB589854 JEX589853:JEX589854 JOT589853:JOT589854 JYP589853:JYP589854 KIL589853:KIL589854 KSH589853:KSH589854 LCD589853:LCD589854 LLZ589853:LLZ589854 LVV589853:LVV589854 MFR589853:MFR589854 MPN589853:MPN589854 MZJ589853:MZJ589854 NJF589853:NJF589854 NTB589853:NTB589854 OCX589853:OCX589854 OMT589853:OMT589854 OWP589853:OWP589854 PGL589853:PGL589854 PQH589853:PQH589854 QAD589853:QAD589854 QJZ589853:QJZ589854 QTV589853:QTV589854 RDR589853:RDR589854 RNN589853:RNN589854 RXJ589853:RXJ589854 SHF589853:SHF589854 SRB589853:SRB589854 TAX589853:TAX589854 TKT589853:TKT589854 TUP589853:TUP589854 UEL589853:UEL589854 UOH589853:UOH589854 UYD589853:UYD589854 VHZ589853:VHZ589854 VRV589853:VRV589854 WBR589853:WBR589854 WLN589853:WLN589854 WVJ589853:WVJ589854 B655389:B655390 IX655389:IX655390 ST655389:ST655390 ACP655389:ACP655390 AML655389:AML655390 AWH655389:AWH655390 BGD655389:BGD655390 BPZ655389:BPZ655390 BZV655389:BZV655390 CJR655389:CJR655390 CTN655389:CTN655390 DDJ655389:DDJ655390 DNF655389:DNF655390 DXB655389:DXB655390 EGX655389:EGX655390 EQT655389:EQT655390 FAP655389:FAP655390 FKL655389:FKL655390 FUH655389:FUH655390 GED655389:GED655390 GNZ655389:GNZ655390 GXV655389:GXV655390 HHR655389:HHR655390 HRN655389:HRN655390 IBJ655389:IBJ655390 ILF655389:ILF655390 IVB655389:IVB655390 JEX655389:JEX655390 JOT655389:JOT655390 JYP655389:JYP655390 KIL655389:KIL655390 KSH655389:KSH655390 LCD655389:LCD655390 LLZ655389:LLZ655390 LVV655389:LVV655390 MFR655389:MFR655390 MPN655389:MPN655390 MZJ655389:MZJ655390 NJF655389:NJF655390 NTB655389:NTB655390 OCX655389:OCX655390 OMT655389:OMT655390 OWP655389:OWP655390 PGL655389:PGL655390 PQH655389:PQH655390 QAD655389:QAD655390 QJZ655389:QJZ655390 QTV655389:QTV655390 RDR655389:RDR655390 RNN655389:RNN655390 RXJ655389:RXJ655390 SHF655389:SHF655390 SRB655389:SRB655390 TAX655389:TAX655390 TKT655389:TKT655390 TUP655389:TUP655390 UEL655389:UEL655390 UOH655389:UOH655390 UYD655389:UYD655390 VHZ655389:VHZ655390 VRV655389:VRV655390 WBR655389:WBR655390 WLN655389:WLN655390 WVJ655389:WVJ655390 B720925:B720926 IX720925:IX720926 ST720925:ST720926 ACP720925:ACP720926 AML720925:AML720926 AWH720925:AWH720926 BGD720925:BGD720926 BPZ720925:BPZ720926 BZV720925:BZV720926 CJR720925:CJR720926 CTN720925:CTN720926 DDJ720925:DDJ720926 DNF720925:DNF720926 DXB720925:DXB720926 EGX720925:EGX720926 EQT720925:EQT720926 FAP720925:FAP720926 FKL720925:FKL720926 FUH720925:FUH720926 GED720925:GED720926 GNZ720925:GNZ720926 GXV720925:GXV720926 HHR720925:HHR720926 HRN720925:HRN720926 IBJ720925:IBJ720926 ILF720925:ILF720926 IVB720925:IVB720926 JEX720925:JEX720926 JOT720925:JOT720926 JYP720925:JYP720926 KIL720925:KIL720926 KSH720925:KSH720926 LCD720925:LCD720926 LLZ720925:LLZ720926 LVV720925:LVV720926 MFR720925:MFR720926 MPN720925:MPN720926 MZJ720925:MZJ720926 NJF720925:NJF720926 NTB720925:NTB720926 OCX720925:OCX720926 OMT720925:OMT720926 OWP720925:OWP720926 PGL720925:PGL720926 PQH720925:PQH720926 QAD720925:QAD720926 QJZ720925:QJZ720926 QTV720925:QTV720926 RDR720925:RDR720926 RNN720925:RNN720926 RXJ720925:RXJ720926 SHF720925:SHF720926 SRB720925:SRB720926 TAX720925:TAX720926 TKT720925:TKT720926 TUP720925:TUP720926 UEL720925:UEL720926 UOH720925:UOH720926 UYD720925:UYD720926 VHZ720925:VHZ720926 VRV720925:VRV720926 WBR720925:WBR720926 WLN720925:WLN720926 WVJ720925:WVJ720926 B786461:B786462 IX786461:IX786462 ST786461:ST786462 ACP786461:ACP786462 AML786461:AML786462 AWH786461:AWH786462 BGD786461:BGD786462 BPZ786461:BPZ786462 BZV786461:BZV786462 CJR786461:CJR786462 CTN786461:CTN786462 DDJ786461:DDJ786462 DNF786461:DNF786462 DXB786461:DXB786462 EGX786461:EGX786462 EQT786461:EQT786462 FAP786461:FAP786462 FKL786461:FKL786462 FUH786461:FUH786462 GED786461:GED786462 GNZ786461:GNZ786462 GXV786461:GXV786462 HHR786461:HHR786462 HRN786461:HRN786462 IBJ786461:IBJ786462 ILF786461:ILF786462 IVB786461:IVB786462 JEX786461:JEX786462 JOT786461:JOT786462 JYP786461:JYP786462 KIL786461:KIL786462 KSH786461:KSH786462 LCD786461:LCD786462 LLZ786461:LLZ786462 LVV786461:LVV786462 MFR786461:MFR786462 MPN786461:MPN786462 MZJ786461:MZJ786462 NJF786461:NJF786462 NTB786461:NTB786462 OCX786461:OCX786462 OMT786461:OMT786462 OWP786461:OWP786462 PGL786461:PGL786462 PQH786461:PQH786462 QAD786461:QAD786462 QJZ786461:QJZ786462 QTV786461:QTV786462 RDR786461:RDR786462 RNN786461:RNN786462 RXJ786461:RXJ786462 SHF786461:SHF786462 SRB786461:SRB786462 TAX786461:TAX786462 TKT786461:TKT786462 TUP786461:TUP786462 UEL786461:UEL786462 UOH786461:UOH786462 UYD786461:UYD786462 VHZ786461:VHZ786462 VRV786461:VRV786462 WBR786461:WBR786462 WLN786461:WLN786462 WVJ786461:WVJ786462 B851997:B851998 IX851997:IX851998 ST851997:ST851998 ACP851997:ACP851998 AML851997:AML851998 AWH851997:AWH851998 BGD851997:BGD851998 BPZ851997:BPZ851998 BZV851997:BZV851998 CJR851997:CJR851998 CTN851997:CTN851998 DDJ851997:DDJ851998 DNF851997:DNF851998 DXB851997:DXB851998 EGX851997:EGX851998 EQT851997:EQT851998 FAP851997:FAP851998 FKL851997:FKL851998 FUH851997:FUH851998 GED851997:GED851998 GNZ851997:GNZ851998 GXV851997:GXV851998 HHR851997:HHR851998 HRN851997:HRN851998 IBJ851997:IBJ851998 ILF851997:ILF851998 IVB851997:IVB851998 JEX851997:JEX851998 JOT851997:JOT851998 JYP851997:JYP851998 KIL851997:KIL851998 KSH851997:KSH851998 LCD851997:LCD851998 LLZ851997:LLZ851998 LVV851997:LVV851998 MFR851997:MFR851998 MPN851997:MPN851998 MZJ851997:MZJ851998 NJF851997:NJF851998 NTB851997:NTB851998 OCX851997:OCX851998 OMT851997:OMT851998 OWP851997:OWP851998 PGL851997:PGL851998 PQH851997:PQH851998 QAD851997:QAD851998 QJZ851997:QJZ851998 QTV851997:QTV851998 RDR851997:RDR851998 RNN851997:RNN851998 RXJ851997:RXJ851998 SHF851997:SHF851998 SRB851997:SRB851998 TAX851997:TAX851998 TKT851997:TKT851998 TUP851997:TUP851998 UEL851997:UEL851998 UOH851997:UOH851998 UYD851997:UYD851998 VHZ851997:VHZ851998 VRV851997:VRV851998 WBR851997:WBR851998 WLN851997:WLN851998 WVJ851997:WVJ851998 B917533:B917534 IX917533:IX917534 ST917533:ST917534 ACP917533:ACP917534 AML917533:AML917534 AWH917533:AWH917534 BGD917533:BGD917534 BPZ917533:BPZ917534 BZV917533:BZV917534 CJR917533:CJR917534 CTN917533:CTN917534 DDJ917533:DDJ917534 DNF917533:DNF917534 DXB917533:DXB917534 EGX917533:EGX917534 EQT917533:EQT917534 FAP917533:FAP917534 FKL917533:FKL917534 FUH917533:FUH917534 GED917533:GED917534 GNZ917533:GNZ917534 GXV917533:GXV917534 HHR917533:HHR917534 HRN917533:HRN917534 IBJ917533:IBJ917534 ILF917533:ILF917534 IVB917533:IVB917534 JEX917533:JEX917534 JOT917533:JOT917534 JYP917533:JYP917534 KIL917533:KIL917534 KSH917533:KSH917534 LCD917533:LCD917534 LLZ917533:LLZ917534 LVV917533:LVV917534 MFR917533:MFR917534 MPN917533:MPN917534 MZJ917533:MZJ917534 NJF917533:NJF917534 NTB917533:NTB917534 OCX917533:OCX917534 OMT917533:OMT917534 OWP917533:OWP917534 PGL917533:PGL917534 PQH917533:PQH917534 QAD917533:QAD917534 QJZ917533:QJZ917534 QTV917533:QTV917534 RDR917533:RDR917534 RNN917533:RNN917534 RXJ917533:RXJ917534 SHF917533:SHF917534 SRB917533:SRB917534 TAX917533:TAX917534 TKT917533:TKT917534 TUP917533:TUP917534 UEL917533:UEL917534 UOH917533:UOH917534 UYD917533:UYD917534 VHZ917533:VHZ917534 VRV917533:VRV917534 WBR917533:WBR917534 WLN917533:WLN917534 WVJ917533:WVJ917534 B983069:B983070 IX983069:IX983070 ST983069:ST983070 ACP983069:ACP983070 AML983069:AML983070 AWH983069:AWH983070 BGD983069:BGD983070 BPZ983069:BPZ983070 BZV983069:BZV983070 CJR983069:CJR983070 CTN983069:CTN983070 DDJ983069:DDJ983070 DNF983069:DNF983070 DXB983069:DXB983070 EGX983069:EGX983070 EQT983069:EQT983070 FAP983069:FAP983070 FKL983069:FKL983070 FUH983069:FUH983070 GED983069:GED983070 GNZ983069:GNZ983070 GXV983069:GXV983070 HHR983069:HHR983070 HRN983069:HRN983070 IBJ983069:IBJ983070 ILF983069:ILF983070 IVB983069:IVB983070 JEX983069:JEX983070 JOT983069:JOT983070 JYP983069:JYP983070 KIL983069:KIL983070 KSH983069:KSH983070 LCD983069:LCD983070 LLZ983069:LLZ983070 LVV983069:LVV983070 MFR983069:MFR983070 MPN983069:MPN983070 MZJ983069:MZJ983070 NJF983069:NJF983070 NTB983069:NTB983070 OCX983069:OCX983070 OMT983069:OMT983070 OWP983069:OWP983070 PGL983069:PGL983070 PQH983069:PQH983070 QAD983069:QAD983070 QJZ983069:QJZ983070 QTV983069:QTV983070 RDR983069:RDR983070 RNN983069:RNN983070 RXJ983069:RXJ983070 SHF983069:SHF983070 SRB983069:SRB983070 TAX983069:TAX983070 TKT983069:TKT983070 TUP983069:TUP983070 UEL983069:UEL983070 UOH983069:UOH983070 UYD983069:UYD983070 VHZ983069:VHZ983070 VRV983069:VRV983070 WBR983069:WBR983070 WLN983069:WLN983070 WVJ983069:WVJ983070 H14 H29:H30 H56 H71:H72 B56 B71:B72" xr:uid="{00000000-0002-0000-0A00-00000A000000}"/>
    <dataValidation allowBlank="1" showInputMessage="1" showErrorMessage="1" prompt="Expected Life Savings for Replacement"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XFA19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XFA65555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XFA131091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XFA196627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XFA262163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XFA327699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XFA393235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XFA458771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XFA524307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XFA589843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XFA655379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XFA720915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XFA786451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XFA851987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XFA917523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XFA983059 J19 J61 D61" xr:uid="{00000000-0002-0000-0A00-00000B000000}"/>
    <dataValidation allowBlank="1" showInputMessage="1" showErrorMessage="1" prompt="Annual Savings for Replacement"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IS18 SO18 ACK18 AMG18 AWC18 BFY18 BPU18 BZQ18 CJM18 CTI18 DDE18 DNA18 DWW18 EGS18 EQO18 FAK18 FKG18 FUC18 GDY18 GNU18 GXQ18 HHM18 HRI18 IBE18 ILA18 IUW18 JES18 JOO18 JYK18 KIG18 KSC18 LBY18 LLU18 LVQ18 MFM18 MPI18 MZE18 NJA18 NSW18 OCS18 OMO18 OWK18 PGG18 PQC18 PZY18 QJU18 QTQ18 RDM18 RNI18 RXE18 SHA18 SQW18 TAS18 TKO18 TUK18 UEG18 UOC18 UXY18 VHU18 VRQ18 WBM18 WLI18 WVE18 XFA18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XFA65554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XFA131090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XFA196626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XFA262162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XFA327698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XFA393234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XFA458770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XFA524306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XFA589842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XFA655378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XFA720914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XFA786450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XFA851986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XFA917522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983058 XFA983058 J18 J60 D60" xr:uid="{00000000-0002-0000-0A00-00000C000000}"/>
    <dataValidation allowBlank="1" showInputMessage="1" showErrorMessage="1" promptTitle="Cost of Replacement" prompt="Replacement cost to include: Window AC unit, labor to install, and recycling of existing unit." sqref="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XFA15 IS65551 SO65551 ACK65551 AMG65551 AWC65551 BFY65551 BPU65551 BZQ65551 CJM65551 CTI65551 DDE65551 DNA65551 DWW65551 EGS65551 EQO65551 FAK65551 FKG65551 FUC65551 GDY65551 GNU65551 GXQ65551 HHM65551 HRI65551 IBE65551 ILA65551 IUW65551 JES65551 JOO65551 JYK65551 KIG65551 KSC65551 LBY65551 LLU65551 LVQ65551 MFM65551 MPI65551 MZE65551 NJA65551 NSW65551 OCS65551 OMO65551 OWK65551 PGG65551 PQC65551 PZY65551 QJU65551 QTQ65551 RDM65551 RNI65551 RXE65551 SHA65551 SQW65551 TAS65551 TKO65551 TUK65551 UEG65551 UOC65551 UXY65551 VHU65551 VRQ65551 WBM65551 WLI65551 WVE65551 XFA65551 IS131087 SO131087 ACK131087 AMG131087 AWC131087 BFY131087 BPU131087 BZQ131087 CJM131087 CTI131087 DDE131087 DNA131087 DWW131087 EGS131087 EQO131087 FAK131087 FKG131087 FUC131087 GDY131087 GNU131087 GXQ131087 HHM131087 HRI131087 IBE131087 ILA131087 IUW131087 JES131087 JOO131087 JYK131087 KIG131087 KSC131087 LBY131087 LLU131087 LVQ131087 MFM131087 MPI131087 MZE131087 NJA131087 NSW131087 OCS131087 OMO131087 OWK131087 PGG131087 PQC131087 PZY131087 QJU131087 QTQ131087 RDM131087 RNI131087 RXE131087 SHA131087 SQW131087 TAS131087 TKO131087 TUK131087 UEG131087 UOC131087 UXY131087 VHU131087 VRQ131087 WBM131087 WLI131087 WVE131087 XFA131087 IS196623 SO196623 ACK196623 AMG196623 AWC196623 BFY196623 BPU196623 BZQ196623 CJM196623 CTI196623 DDE196623 DNA196623 DWW196623 EGS196623 EQO196623 FAK196623 FKG196623 FUC196623 GDY196623 GNU196623 GXQ196623 HHM196623 HRI196623 IBE196623 ILA196623 IUW196623 JES196623 JOO196623 JYK196623 KIG196623 KSC196623 LBY196623 LLU196623 LVQ196623 MFM196623 MPI196623 MZE196623 NJA196623 NSW196623 OCS196623 OMO196623 OWK196623 PGG196623 PQC196623 PZY196623 QJU196623 QTQ196623 RDM196623 RNI196623 RXE196623 SHA196623 SQW196623 TAS196623 TKO196623 TUK196623 UEG196623 UOC196623 UXY196623 VHU196623 VRQ196623 WBM196623 WLI196623 WVE196623 XFA196623 IS262159 SO262159 ACK262159 AMG262159 AWC262159 BFY262159 BPU262159 BZQ262159 CJM262159 CTI262159 DDE262159 DNA262159 DWW262159 EGS262159 EQO262159 FAK262159 FKG262159 FUC262159 GDY262159 GNU262159 GXQ262159 HHM262159 HRI262159 IBE262159 ILA262159 IUW262159 JES262159 JOO262159 JYK262159 KIG262159 KSC262159 LBY262159 LLU262159 LVQ262159 MFM262159 MPI262159 MZE262159 NJA262159 NSW262159 OCS262159 OMO262159 OWK262159 PGG262159 PQC262159 PZY262159 QJU262159 QTQ262159 RDM262159 RNI262159 RXE262159 SHA262159 SQW262159 TAS262159 TKO262159 TUK262159 UEG262159 UOC262159 UXY262159 VHU262159 VRQ262159 WBM262159 WLI262159 WVE262159 XFA262159 IS327695 SO327695 ACK327695 AMG327695 AWC327695 BFY327695 BPU327695 BZQ327695 CJM327695 CTI327695 DDE327695 DNA327695 DWW327695 EGS327695 EQO327695 FAK327695 FKG327695 FUC327695 GDY327695 GNU327695 GXQ327695 HHM327695 HRI327695 IBE327695 ILA327695 IUW327695 JES327695 JOO327695 JYK327695 KIG327695 KSC327695 LBY327695 LLU327695 LVQ327695 MFM327695 MPI327695 MZE327695 NJA327695 NSW327695 OCS327695 OMO327695 OWK327695 PGG327695 PQC327695 PZY327695 QJU327695 QTQ327695 RDM327695 RNI327695 RXE327695 SHA327695 SQW327695 TAS327695 TKO327695 TUK327695 UEG327695 UOC327695 UXY327695 VHU327695 VRQ327695 WBM327695 WLI327695 WVE327695 XFA327695 IS393231 SO393231 ACK393231 AMG393231 AWC393231 BFY393231 BPU393231 BZQ393231 CJM393231 CTI393231 DDE393231 DNA393231 DWW393231 EGS393231 EQO393231 FAK393231 FKG393231 FUC393231 GDY393231 GNU393231 GXQ393231 HHM393231 HRI393231 IBE393231 ILA393231 IUW393231 JES393231 JOO393231 JYK393231 KIG393231 KSC393231 LBY393231 LLU393231 LVQ393231 MFM393231 MPI393231 MZE393231 NJA393231 NSW393231 OCS393231 OMO393231 OWK393231 PGG393231 PQC393231 PZY393231 QJU393231 QTQ393231 RDM393231 RNI393231 RXE393231 SHA393231 SQW393231 TAS393231 TKO393231 TUK393231 UEG393231 UOC393231 UXY393231 VHU393231 VRQ393231 WBM393231 WLI393231 WVE393231 XFA393231 IS458767 SO458767 ACK458767 AMG458767 AWC458767 BFY458767 BPU458767 BZQ458767 CJM458767 CTI458767 DDE458767 DNA458767 DWW458767 EGS458767 EQO458767 FAK458767 FKG458767 FUC458767 GDY458767 GNU458767 GXQ458767 HHM458767 HRI458767 IBE458767 ILA458767 IUW458767 JES458767 JOO458767 JYK458767 KIG458767 KSC458767 LBY458767 LLU458767 LVQ458767 MFM458767 MPI458767 MZE458767 NJA458767 NSW458767 OCS458767 OMO458767 OWK458767 PGG458767 PQC458767 PZY458767 QJU458767 QTQ458767 RDM458767 RNI458767 RXE458767 SHA458767 SQW458767 TAS458767 TKO458767 TUK458767 UEG458767 UOC458767 UXY458767 VHU458767 VRQ458767 WBM458767 WLI458767 WVE458767 XFA458767 IS524303 SO524303 ACK524303 AMG524303 AWC524303 BFY524303 BPU524303 BZQ524303 CJM524303 CTI524303 DDE524303 DNA524303 DWW524303 EGS524303 EQO524303 FAK524303 FKG524303 FUC524303 GDY524303 GNU524303 GXQ524303 HHM524303 HRI524303 IBE524303 ILA524303 IUW524303 JES524303 JOO524303 JYK524303 KIG524303 KSC524303 LBY524303 LLU524303 LVQ524303 MFM524303 MPI524303 MZE524303 NJA524303 NSW524303 OCS524303 OMO524303 OWK524303 PGG524303 PQC524303 PZY524303 QJU524303 QTQ524303 RDM524303 RNI524303 RXE524303 SHA524303 SQW524303 TAS524303 TKO524303 TUK524303 UEG524303 UOC524303 UXY524303 VHU524303 VRQ524303 WBM524303 WLI524303 WVE524303 XFA524303 IS589839 SO589839 ACK589839 AMG589839 AWC589839 BFY589839 BPU589839 BZQ589839 CJM589839 CTI589839 DDE589839 DNA589839 DWW589839 EGS589839 EQO589839 FAK589839 FKG589839 FUC589839 GDY589839 GNU589839 GXQ589839 HHM589839 HRI589839 IBE589839 ILA589839 IUW589839 JES589839 JOO589839 JYK589839 KIG589839 KSC589839 LBY589839 LLU589839 LVQ589839 MFM589839 MPI589839 MZE589839 NJA589839 NSW589839 OCS589839 OMO589839 OWK589839 PGG589839 PQC589839 PZY589839 QJU589839 QTQ589839 RDM589839 RNI589839 RXE589839 SHA589839 SQW589839 TAS589839 TKO589839 TUK589839 UEG589839 UOC589839 UXY589839 VHU589839 VRQ589839 WBM589839 WLI589839 WVE589839 XFA589839 IS655375 SO655375 ACK655375 AMG655375 AWC655375 BFY655375 BPU655375 BZQ655375 CJM655375 CTI655375 DDE655375 DNA655375 DWW655375 EGS655375 EQO655375 FAK655375 FKG655375 FUC655375 GDY655375 GNU655375 GXQ655375 HHM655375 HRI655375 IBE655375 ILA655375 IUW655375 JES655375 JOO655375 JYK655375 KIG655375 KSC655375 LBY655375 LLU655375 LVQ655375 MFM655375 MPI655375 MZE655375 NJA655375 NSW655375 OCS655375 OMO655375 OWK655375 PGG655375 PQC655375 PZY655375 QJU655375 QTQ655375 RDM655375 RNI655375 RXE655375 SHA655375 SQW655375 TAS655375 TKO655375 TUK655375 UEG655375 UOC655375 UXY655375 VHU655375 VRQ655375 WBM655375 WLI655375 WVE655375 XFA655375 IS720911 SO720911 ACK720911 AMG720911 AWC720911 BFY720911 BPU720911 BZQ720911 CJM720911 CTI720911 DDE720911 DNA720911 DWW720911 EGS720911 EQO720911 FAK720911 FKG720911 FUC720911 GDY720911 GNU720911 GXQ720911 HHM720911 HRI720911 IBE720911 ILA720911 IUW720911 JES720911 JOO720911 JYK720911 KIG720911 KSC720911 LBY720911 LLU720911 LVQ720911 MFM720911 MPI720911 MZE720911 NJA720911 NSW720911 OCS720911 OMO720911 OWK720911 PGG720911 PQC720911 PZY720911 QJU720911 QTQ720911 RDM720911 RNI720911 RXE720911 SHA720911 SQW720911 TAS720911 TKO720911 TUK720911 UEG720911 UOC720911 UXY720911 VHU720911 VRQ720911 WBM720911 WLI720911 WVE720911 XFA720911 IS786447 SO786447 ACK786447 AMG786447 AWC786447 BFY786447 BPU786447 BZQ786447 CJM786447 CTI786447 DDE786447 DNA786447 DWW786447 EGS786447 EQO786447 FAK786447 FKG786447 FUC786447 GDY786447 GNU786447 GXQ786447 HHM786447 HRI786447 IBE786447 ILA786447 IUW786447 JES786447 JOO786447 JYK786447 KIG786447 KSC786447 LBY786447 LLU786447 LVQ786447 MFM786447 MPI786447 MZE786447 NJA786447 NSW786447 OCS786447 OMO786447 OWK786447 PGG786447 PQC786447 PZY786447 QJU786447 QTQ786447 RDM786447 RNI786447 RXE786447 SHA786447 SQW786447 TAS786447 TKO786447 TUK786447 UEG786447 UOC786447 UXY786447 VHU786447 VRQ786447 WBM786447 WLI786447 WVE786447 XFA786447 IS851983 SO851983 ACK851983 AMG851983 AWC851983 BFY851983 BPU851983 BZQ851983 CJM851983 CTI851983 DDE851983 DNA851983 DWW851983 EGS851983 EQO851983 FAK851983 FKG851983 FUC851983 GDY851983 GNU851983 GXQ851983 HHM851983 HRI851983 IBE851983 ILA851983 IUW851983 JES851983 JOO851983 JYK851983 KIG851983 KSC851983 LBY851983 LLU851983 LVQ851983 MFM851983 MPI851983 MZE851983 NJA851983 NSW851983 OCS851983 OMO851983 OWK851983 PGG851983 PQC851983 PZY851983 QJU851983 QTQ851983 RDM851983 RNI851983 RXE851983 SHA851983 SQW851983 TAS851983 TKO851983 TUK851983 UEG851983 UOC851983 UXY851983 VHU851983 VRQ851983 WBM851983 WLI851983 WVE851983 XFA851983 IS917519 SO917519 ACK917519 AMG917519 AWC917519 BFY917519 BPU917519 BZQ917519 CJM917519 CTI917519 DDE917519 DNA917519 DWW917519 EGS917519 EQO917519 FAK917519 FKG917519 FUC917519 GDY917519 GNU917519 GXQ917519 HHM917519 HRI917519 IBE917519 ILA917519 IUW917519 JES917519 JOO917519 JYK917519 KIG917519 KSC917519 LBY917519 LLU917519 LVQ917519 MFM917519 MPI917519 MZE917519 NJA917519 NSW917519 OCS917519 OMO917519 OWK917519 PGG917519 PQC917519 PZY917519 QJU917519 QTQ917519 RDM917519 RNI917519 RXE917519 SHA917519 SQW917519 TAS917519 TKO917519 TUK917519 UEG917519 UOC917519 UXY917519 VHU917519 VRQ917519 WBM917519 WLI917519 WVE917519 XFA917519 IS983055 SO983055 ACK983055 AMG983055 AWC983055 BFY983055 BPU983055 BZQ983055 CJM983055 CTI983055 DDE983055 DNA983055 DWW983055 EGS983055 EQO983055 FAK983055 FKG983055 FUC983055 GDY983055 GNU983055 GXQ983055 HHM983055 HRI983055 IBE983055 ILA983055 IUW983055 JES983055 JOO983055 JYK983055 KIG983055 KSC983055 LBY983055 LLU983055 LVQ983055 MFM983055 MPI983055 MZE983055 NJA983055 NSW983055 OCS983055 OMO983055 OWK983055 PGG983055 PQC983055 PZY983055 QJU983055 QTQ983055 RDM983055 RNI983055 RXE983055 SHA983055 SQW983055 TAS983055 TKO983055 TUK983055 UEG983055 UOC983055 UXY983055 VHU983055 VRQ983055 WBM983055 WLI983055 WVE983055 XFA983055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J15 J57 D57" xr:uid="{00000000-0002-0000-0A00-00000D000000}"/>
    <dataValidation allowBlank="1" showInputMessage="1" showErrorMessage="1" promptTitle="Annual Usage of Replacement" prompt="Enter the Annual Usage of this unit as found on the (Yellow) Energy Guide. " sqref="IS14 SO14 ACK14 AMG14 AWC14 BFY14 BPU14 BZQ14 CJM14 CTI14 DDE14 DNA14 DWW14 EGS14 EQO14 FAK14 FKG14 FUC14 GDY14 GNU14 GXQ14 HHM14 HRI14 IBE14 ILA14 IUW14 JES14 JOO14 JYK14 KIG14 KSC14 LBY14 LLU14 LVQ14 MFM14 MPI14 MZE14 NJA14 NSW14 OCS14 OMO14 OWK14 PGG14 PQC14 PZY14 QJU14 QTQ14 RDM14 RNI14 RXE14 SHA14 SQW14 TAS14 TKO14 TUK14 UEG14 UOC14 UXY14 VHU14 VRQ14 WBM14 WLI14 WVE14 XFA14 IS65550 SO65550 ACK65550 AMG65550 AWC65550 BFY65550 BPU65550 BZQ65550 CJM65550 CTI65550 DDE65550 DNA65550 DWW65550 EGS65550 EQO65550 FAK65550 FKG65550 FUC65550 GDY65550 GNU65550 GXQ65550 HHM65550 HRI65550 IBE65550 ILA65550 IUW65550 JES65550 JOO65550 JYK65550 KIG65550 KSC65550 LBY65550 LLU65550 LVQ65550 MFM65550 MPI65550 MZE65550 NJA65550 NSW65550 OCS65550 OMO65550 OWK65550 PGG65550 PQC65550 PZY65550 QJU65550 QTQ65550 RDM65550 RNI65550 RXE65550 SHA65550 SQW65550 TAS65550 TKO65550 TUK65550 UEG65550 UOC65550 UXY65550 VHU65550 VRQ65550 WBM65550 WLI65550 WVE65550 XFA65550 IS131086 SO131086 ACK131086 AMG131086 AWC131086 BFY131086 BPU131086 BZQ131086 CJM131086 CTI131086 DDE131086 DNA131086 DWW131086 EGS131086 EQO131086 FAK131086 FKG131086 FUC131086 GDY131086 GNU131086 GXQ131086 HHM131086 HRI131086 IBE131086 ILA131086 IUW131086 JES131086 JOO131086 JYK131086 KIG131086 KSC131086 LBY131086 LLU131086 LVQ131086 MFM131086 MPI131086 MZE131086 NJA131086 NSW131086 OCS131086 OMO131086 OWK131086 PGG131086 PQC131086 PZY131086 QJU131086 QTQ131086 RDM131086 RNI131086 RXE131086 SHA131086 SQW131086 TAS131086 TKO131086 TUK131086 UEG131086 UOC131086 UXY131086 VHU131086 VRQ131086 WBM131086 WLI131086 WVE131086 XFA131086 IS196622 SO196622 ACK196622 AMG196622 AWC196622 BFY196622 BPU196622 BZQ196622 CJM196622 CTI196622 DDE196622 DNA196622 DWW196622 EGS196622 EQO196622 FAK196622 FKG196622 FUC196622 GDY196622 GNU196622 GXQ196622 HHM196622 HRI196622 IBE196622 ILA196622 IUW196622 JES196622 JOO196622 JYK196622 KIG196622 KSC196622 LBY196622 LLU196622 LVQ196622 MFM196622 MPI196622 MZE196622 NJA196622 NSW196622 OCS196622 OMO196622 OWK196622 PGG196622 PQC196622 PZY196622 QJU196622 QTQ196622 RDM196622 RNI196622 RXE196622 SHA196622 SQW196622 TAS196622 TKO196622 TUK196622 UEG196622 UOC196622 UXY196622 VHU196622 VRQ196622 WBM196622 WLI196622 WVE196622 XFA196622 IS262158 SO262158 ACK262158 AMG262158 AWC262158 BFY262158 BPU262158 BZQ262158 CJM262158 CTI262158 DDE262158 DNA262158 DWW262158 EGS262158 EQO262158 FAK262158 FKG262158 FUC262158 GDY262158 GNU262158 GXQ262158 HHM262158 HRI262158 IBE262158 ILA262158 IUW262158 JES262158 JOO262158 JYK262158 KIG262158 KSC262158 LBY262158 LLU262158 LVQ262158 MFM262158 MPI262158 MZE262158 NJA262158 NSW262158 OCS262158 OMO262158 OWK262158 PGG262158 PQC262158 PZY262158 QJU262158 QTQ262158 RDM262158 RNI262158 RXE262158 SHA262158 SQW262158 TAS262158 TKO262158 TUK262158 UEG262158 UOC262158 UXY262158 VHU262158 VRQ262158 WBM262158 WLI262158 WVE262158 XFA262158 IS327694 SO327694 ACK327694 AMG327694 AWC327694 BFY327694 BPU327694 BZQ327694 CJM327694 CTI327694 DDE327694 DNA327694 DWW327694 EGS327694 EQO327694 FAK327694 FKG327694 FUC327694 GDY327694 GNU327694 GXQ327694 HHM327694 HRI327694 IBE327694 ILA327694 IUW327694 JES327694 JOO327694 JYK327694 KIG327694 KSC327694 LBY327694 LLU327694 LVQ327694 MFM327694 MPI327694 MZE327694 NJA327694 NSW327694 OCS327694 OMO327694 OWK327694 PGG327694 PQC327694 PZY327694 QJU327694 QTQ327694 RDM327694 RNI327694 RXE327694 SHA327694 SQW327694 TAS327694 TKO327694 TUK327694 UEG327694 UOC327694 UXY327694 VHU327694 VRQ327694 WBM327694 WLI327694 WVE327694 XFA327694 IS393230 SO393230 ACK393230 AMG393230 AWC393230 BFY393230 BPU393230 BZQ393230 CJM393230 CTI393230 DDE393230 DNA393230 DWW393230 EGS393230 EQO393230 FAK393230 FKG393230 FUC393230 GDY393230 GNU393230 GXQ393230 HHM393230 HRI393230 IBE393230 ILA393230 IUW393230 JES393230 JOO393230 JYK393230 KIG393230 KSC393230 LBY393230 LLU393230 LVQ393230 MFM393230 MPI393230 MZE393230 NJA393230 NSW393230 OCS393230 OMO393230 OWK393230 PGG393230 PQC393230 PZY393230 QJU393230 QTQ393230 RDM393230 RNI393230 RXE393230 SHA393230 SQW393230 TAS393230 TKO393230 TUK393230 UEG393230 UOC393230 UXY393230 VHU393230 VRQ393230 WBM393230 WLI393230 WVE393230 XFA393230 IS458766 SO458766 ACK458766 AMG458766 AWC458766 BFY458766 BPU458766 BZQ458766 CJM458766 CTI458766 DDE458766 DNA458766 DWW458766 EGS458766 EQO458766 FAK458766 FKG458766 FUC458766 GDY458766 GNU458766 GXQ458766 HHM458766 HRI458766 IBE458766 ILA458766 IUW458766 JES458766 JOO458766 JYK458766 KIG458766 KSC458766 LBY458766 LLU458766 LVQ458766 MFM458766 MPI458766 MZE458766 NJA458766 NSW458766 OCS458766 OMO458766 OWK458766 PGG458766 PQC458766 PZY458766 QJU458766 QTQ458766 RDM458766 RNI458766 RXE458766 SHA458766 SQW458766 TAS458766 TKO458766 TUK458766 UEG458766 UOC458766 UXY458766 VHU458766 VRQ458766 WBM458766 WLI458766 WVE458766 XFA458766 IS524302 SO524302 ACK524302 AMG524302 AWC524302 BFY524302 BPU524302 BZQ524302 CJM524302 CTI524302 DDE524302 DNA524302 DWW524302 EGS524302 EQO524302 FAK524302 FKG524302 FUC524302 GDY524302 GNU524302 GXQ524302 HHM524302 HRI524302 IBE524302 ILA524302 IUW524302 JES524302 JOO524302 JYK524302 KIG524302 KSC524302 LBY524302 LLU524302 LVQ524302 MFM524302 MPI524302 MZE524302 NJA524302 NSW524302 OCS524302 OMO524302 OWK524302 PGG524302 PQC524302 PZY524302 QJU524302 QTQ524302 RDM524302 RNI524302 RXE524302 SHA524302 SQW524302 TAS524302 TKO524302 TUK524302 UEG524302 UOC524302 UXY524302 VHU524302 VRQ524302 WBM524302 WLI524302 WVE524302 XFA524302 IS589838 SO589838 ACK589838 AMG589838 AWC589838 BFY589838 BPU589838 BZQ589838 CJM589838 CTI589838 DDE589838 DNA589838 DWW589838 EGS589838 EQO589838 FAK589838 FKG589838 FUC589838 GDY589838 GNU589838 GXQ589838 HHM589838 HRI589838 IBE589838 ILA589838 IUW589838 JES589838 JOO589838 JYK589838 KIG589838 KSC589838 LBY589838 LLU589838 LVQ589838 MFM589838 MPI589838 MZE589838 NJA589838 NSW589838 OCS589838 OMO589838 OWK589838 PGG589838 PQC589838 PZY589838 QJU589838 QTQ589838 RDM589838 RNI589838 RXE589838 SHA589838 SQW589838 TAS589838 TKO589838 TUK589838 UEG589838 UOC589838 UXY589838 VHU589838 VRQ589838 WBM589838 WLI589838 WVE589838 XFA589838 IS655374 SO655374 ACK655374 AMG655374 AWC655374 BFY655374 BPU655374 BZQ655374 CJM655374 CTI655374 DDE655374 DNA655374 DWW655374 EGS655374 EQO655374 FAK655374 FKG655374 FUC655374 GDY655374 GNU655374 GXQ655374 HHM655374 HRI655374 IBE655374 ILA655374 IUW655374 JES655374 JOO655374 JYK655374 KIG655374 KSC655374 LBY655374 LLU655374 LVQ655374 MFM655374 MPI655374 MZE655374 NJA655374 NSW655374 OCS655374 OMO655374 OWK655374 PGG655374 PQC655374 PZY655374 QJU655374 QTQ655374 RDM655374 RNI655374 RXE655374 SHA655374 SQW655374 TAS655374 TKO655374 TUK655374 UEG655374 UOC655374 UXY655374 VHU655374 VRQ655374 WBM655374 WLI655374 WVE655374 XFA655374 IS720910 SO720910 ACK720910 AMG720910 AWC720910 BFY720910 BPU720910 BZQ720910 CJM720910 CTI720910 DDE720910 DNA720910 DWW720910 EGS720910 EQO720910 FAK720910 FKG720910 FUC720910 GDY720910 GNU720910 GXQ720910 HHM720910 HRI720910 IBE720910 ILA720910 IUW720910 JES720910 JOO720910 JYK720910 KIG720910 KSC720910 LBY720910 LLU720910 LVQ720910 MFM720910 MPI720910 MZE720910 NJA720910 NSW720910 OCS720910 OMO720910 OWK720910 PGG720910 PQC720910 PZY720910 QJU720910 QTQ720910 RDM720910 RNI720910 RXE720910 SHA720910 SQW720910 TAS720910 TKO720910 TUK720910 UEG720910 UOC720910 UXY720910 VHU720910 VRQ720910 WBM720910 WLI720910 WVE720910 XFA720910 IS786446 SO786446 ACK786446 AMG786446 AWC786446 BFY786446 BPU786446 BZQ786446 CJM786446 CTI786446 DDE786446 DNA786446 DWW786446 EGS786446 EQO786446 FAK786446 FKG786446 FUC786446 GDY786446 GNU786446 GXQ786446 HHM786446 HRI786446 IBE786446 ILA786446 IUW786446 JES786446 JOO786446 JYK786446 KIG786446 KSC786446 LBY786446 LLU786446 LVQ786446 MFM786446 MPI786446 MZE786446 NJA786446 NSW786446 OCS786446 OMO786446 OWK786446 PGG786446 PQC786446 PZY786446 QJU786446 QTQ786446 RDM786446 RNI786446 RXE786446 SHA786446 SQW786446 TAS786446 TKO786446 TUK786446 UEG786446 UOC786446 UXY786446 VHU786446 VRQ786446 WBM786446 WLI786446 WVE786446 XFA786446 IS851982 SO851982 ACK851982 AMG851982 AWC851982 BFY851982 BPU851982 BZQ851982 CJM851982 CTI851982 DDE851982 DNA851982 DWW851982 EGS851982 EQO851982 FAK851982 FKG851982 FUC851982 GDY851982 GNU851982 GXQ851982 HHM851982 HRI851982 IBE851982 ILA851982 IUW851982 JES851982 JOO851982 JYK851982 KIG851982 KSC851982 LBY851982 LLU851982 LVQ851982 MFM851982 MPI851982 MZE851982 NJA851982 NSW851982 OCS851982 OMO851982 OWK851982 PGG851982 PQC851982 PZY851982 QJU851982 QTQ851982 RDM851982 RNI851982 RXE851982 SHA851982 SQW851982 TAS851982 TKO851982 TUK851982 UEG851982 UOC851982 UXY851982 VHU851982 VRQ851982 WBM851982 WLI851982 WVE851982 XFA851982 IS917518 SO917518 ACK917518 AMG917518 AWC917518 BFY917518 BPU917518 BZQ917518 CJM917518 CTI917518 DDE917518 DNA917518 DWW917518 EGS917518 EQO917518 FAK917518 FKG917518 FUC917518 GDY917518 GNU917518 GXQ917518 HHM917518 HRI917518 IBE917518 ILA917518 IUW917518 JES917518 JOO917518 JYK917518 KIG917518 KSC917518 LBY917518 LLU917518 LVQ917518 MFM917518 MPI917518 MZE917518 NJA917518 NSW917518 OCS917518 OMO917518 OWK917518 PGG917518 PQC917518 PZY917518 QJU917518 QTQ917518 RDM917518 RNI917518 RXE917518 SHA917518 SQW917518 TAS917518 TKO917518 TUK917518 UEG917518 UOC917518 UXY917518 VHU917518 VRQ917518 WBM917518 WLI917518 WVE917518 XFA917518 IS983054 SO983054 ACK983054 AMG983054 AWC983054 BFY983054 BPU983054 BZQ983054 CJM983054 CTI983054 DDE983054 DNA983054 DWW983054 EGS983054 EQO983054 FAK983054 FKG983054 FUC983054 GDY983054 GNU983054 GXQ983054 HHM983054 HRI983054 IBE983054 ILA983054 IUW983054 JES983054 JOO983054 JYK983054 KIG983054 KSC983054 LBY983054 LLU983054 LVQ983054 MFM983054 MPI983054 MZE983054 NJA983054 NSW983054 OCS983054 OMO983054 OWK983054 PGG983054 PQC983054 PZY983054 QJU983054 QTQ983054 RDM983054 RNI983054 RXE983054 SHA983054 SQW983054 TAS983054 TKO983054 TUK983054 UEG983054 UOC983054 UXY983054 VHU983054 VRQ983054 WBM983054 WLI983054 WVE983054 XFA983054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J14 J56 D56" xr:uid="{00000000-0002-0000-0A00-00000E000000}"/>
    <dataValidation allowBlank="1" showInputMessage="1" showErrorMessage="1" promptTitle="Utility Costs of Exsisting" prompt="Enter the cost per kWh in your area.  This usually ranges from .06 to .14." sqref="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XEY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XEY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XEY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XEY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XEY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XEY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XEY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XEY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XEY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XEY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XEY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XEY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XEY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XEY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XEY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XEY983052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H12 H54 B54" xr:uid="{00000000-0002-0000-0A00-00000F000000}"/>
    <dataValidation allowBlank="1" showInputMessage="1" showErrorMessage="1" promptTitle="kWh Reading of Existing" prompt="Enter the kWh reading.  Minimum time for metering is 30 minutes." sqref="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XEY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XEY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XEY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XEY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XEY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XEY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XEY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XEY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XEY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XEY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XEY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XEY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XEY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XEY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XEY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WVC983051 XEY983051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H11 H53 B53" xr:uid="{00000000-0002-0000-0A00-000010000000}"/>
    <dataValidation allowBlank="1" showInputMessage="1" showErrorMessage="1" promptTitle="Time metered of Existing" prompt="Enter time as minutes.  Example (one hour and three minutes = 63).  Minimum time for metering 30 min." sqref="IQ10 SM10 ACI10 AME10 AWA10 BFW10 BPS10 BZO10 CJK10 CTG10 DDC10 DMY10 DWU10 EGQ10 EQM10 FAI10 FKE10 FUA10 GDW10 GNS10 GXO10 HHK10 HRG10 IBC10 IKY10 IUU10 JEQ10 JOM10 JYI10 KIE10 KSA10 LBW10 LLS10 LVO10 MFK10 MPG10 MZC10 NIY10 NSU10 OCQ10 OMM10 OWI10 PGE10 PQA10 PZW10 QJS10 QTO10 RDK10 RNG10 RXC10 SGY10 SQU10 TAQ10 TKM10 TUI10 UEE10 UOA10 UXW10 VHS10 VRO10 WBK10 WLG10 WVC10 XEY10 IQ65546 SM65546 ACI65546 AME65546 AWA65546 BFW65546 BPS65546 BZO65546 CJK65546 CTG65546 DDC65546 DMY65546 DWU65546 EGQ65546 EQM65546 FAI65546 FKE65546 FUA65546 GDW65546 GNS65546 GXO65546 HHK65546 HRG65546 IBC65546 IKY65546 IUU65546 JEQ65546 JOM65546 JYI65546 KIE65546 KSA65546 LBW65546 LLS65546 LVO65546 MFK65546 MPG65546 MZC65546 NIY65546 NSU65546 OCQ65546 OMM65546 OWI65546 PGE65546 PQA65546 PZW65546 QJS65546 QTO65546 RDK65546 RNG65546 RXC65546 SGY65546 SQU65546 TAQ65546 TKM65546 TUI65546 UEE65546 UOA65546 UXW65546 VHS65546 VRO65546 WBK65546 WLG65546 WVC65546 XEY65546 IQ131082 SM131082 ACI131082 AME131082 AWA131082 BFW131082 BPS131082 BZO131082 CJK131082 CTG131082 DDC131082 DMY131082 DWU131082 EGQ131082 EQM131082 FAI131082 FKE131082 FUA131082 GDW131082 GNS131082 GXO131082 HHK131082 HRG131082 IBC131082 IKY131082 IUU131082 JEQ131082 JOM131082 JYI131082 KIE131082 KSA131082 LBW131082 LLS131082 LVO131082 MFK131082 MPG131082 MZC131082 NIY131082 NSU131082 OCQ131082 OMM131082 OWI131082 PGE131082 PQA131082 PZW131082 QJS131082 QTO131082 RDK131082 RNG131082 RXC131082 SGY131082 SQU131082 TAQ131082 TKM131082 TUI131082 UEE131082 UOA131082 UXW131082 VHS131082 VRO131082 WBK131082 WLG131082 WVC131082 XEY131082 IQ196618 SM196618 ACI196618 AME196618 AWA196618 BFW196618 BPS196618 BZO196618 CJK196618 CTG196618 DDC196618 DMY196618 DWU196618 EGQ196618 EQM196618 FAI196618 FKE196618 FUA196618 GDW196618 GNS196618 GXO196618 HHK196618 HRG196618 IBC196618 IKY196618 IUU196618 JEQ196618 JOM196618 JYI196618 KIE196618 KSA196618 LBW196618 LLS196618 LVO196618 MFK196618 MPG196618 MZC196618 NIY196618 NSU196618 OCQ196618 OMM196618 OWI196618 PGE196618 PQA196618 PZW196618 QJS196618 QTO196618 RDK196618 RNG196618 RXC196618 SGY196618 SQU196618 TAQ196618 TKM196618 TUI196618 UEE196618 UOA196618 UXW196618 VHS196618 VRO196618 WBK196618 WLG196618 WVC196618 XEY196618 IQ262154 SM262154 ACI262154 AME262154 AWA262154 BFW262154 BPS262154 BZO262154 CJK262154 CTG262154 DDC262154 DMY262154 DWU262154 EGQ262154 EQM262154 FAI262154 FKE262154 FUA262154 GDW262154 GNS262154 GXO262154 HHK262154 HRG262154 IBC262154 IKY262154 IUU262154 JEQ262154 JOM262154 JYI262154 KIE262154 KSA262154 LBW262154 LLS262154 LVO262154 MFK262154 MPG262154 MZC262154 NIY262154 NSU262154 OCQ262154 OMM262154 OWI262154 PGE262154 PQA262154 PZW262154 QJS262154 QTO262154 RDK262154 RNG262154 RXC262154 SGY262154 SQU262154 TAQ262154 TKM262154 TUI262154 UEE262154 UOA262154 UXW262154 VHS262154 VRO262154 WBK262154 WLG262154 WVC262154 XEY262154 IQ327690 SM327690 ACI327690 AME327690 AWA327690 BFW327690 BPS327690 BZO327690 CJK327690 CTG327690 DDC327690 DMY327690 DWU327690 EGQ327690 EQM327690 FAI327690 FKE327690 FUA327690 GDW327690 GNS327690 GXO327690 HHK327690 HRG327690 IBC327690 IKY327690 IUU327690 JEQ327690 JOM327690 JYI327690 KIE327690 KSA327690 LBW327690 LLS327690 LVO327690 MFK327690 MPG327690 MZC327690 NIY327690 NSU327690 OCQ327690 OMM327690 OWI327690 PGE327690 PQA327690 PZW327690 QJS327690 QTO327690 RDK327690 RNG327690 RXC327690 SGY327690 SQU327690 TAQ327690 TKM327690 TUI327690 UEE327690 UOA327690 UXW327690 VHS327690 VRO327690 WBK327690 WLG327690 WVC327690 XEY327690 IQ393226 SM393226 ACI393226 AME393226 AWA393226 BFW393226 BPS393226 BZO393226 CJK393226 CTG393226 DDC393226 DMY393226 DWU393226 EGQ393226 EQM393226 FAI393226 FKE393226 FUA393226 GDW393226 GNS393226 GXO393226 HHK393226 HRG393226 IBC393226 IKY393226 IUU393226 JEQ393226 JOM393226 JYI393226 KIE393226 KSA393226 LBW393226 LLS393226 LVO393226 MFK393226 MPG393226 MZC393226 NIY393226 NSU393226 OCQ393226 OMM393226 OWI393226 PGE393226 PQA393226 PZW393226 QJS393226 QTO393226 RDK393226 RNG393226 RXC393226 SGY393226 SQU393226 TAQ393226 TKM393226 TUI393226 UEE393226 UOA393226 UXW393226 VHS393226 VRO393226 WBK393226 WLG393226 WVC393226 XEY393226 IQ458762 SM458762 ACI458762 AME458762 AWA458762 BFW458762 BPS458762 BZO458762 CJK458762 CTG458762 DDC458762 DMY458762 DWU458762 EGQ458762 EQM458762 FAI458762 FKE458762 FUA458762 GDW458762 GNS458762 GXO458762 HHK458762 HRG458762 IBC458762 IKY458762 IUU458762 JEQ458762 JOM458762 JYI458762 KIE458762 KSA458762 LBW458762 LLS458762 LVO458762 MFK458762 MPG458762 MZC458762 NIY458762 NSU458762 OCQ458762 OMM458762 OWI458762 PGE458762 PQA458762 PZW458762 QJS458762 QTO458762 RDK458762 RNG458762 RXC458762 SGY458762 SQU458762 TAQ458762 TKM458762 TUI458762 UEE458762 UOA458762 UXW458762 VHS458762 VRO458762 WBK458762 WLG458762 WVC458762 XEY458762 IQ524298 SM524298 ACI524298 AME524298 AWA524298 BFW524298 BPS524298 BZO524298 CJK524298 CTG524298 DDC524298 DMY524298 DWU524298 EGQ524298 EQM524298 FAI524298 FKE524298 FUA524298 GDW524298 GNS524298 GXO524298 HHK524298 HRG524298 IBC524298 IKY524298 IUU524298 JEQ524298 JOM524298 JYI524298 KIE524298 KSA524298 LBW524298 LLS524298 LVO524298 MFK524298 MPG524298 MZC524298 NIY524298 NSU524298 OCQ524298 OMM524298 OWI524298 PGE524298 PQA524298 PZW524298 QJS524298 QTO524298 RDK524298 RNG524298 RXC524298 SGY524298 SQU524298 TAQ524298 TKM524298 TUI524298 UEE524298 UOA524298 UXW524298 VHS524298 VRO524298 WBK524298 WLG524298 WVC524298 XEY524298 IQ589834 SM589834 ACI589834 AME589834 AWA589834 BFW589834 BPS589834 BZO589834 CJK589834 CTG589834 DDC589834 DMY589834 DWU589834 EGQ589834 EQM589834 FAI589834 FKE589834 FUA589834 GDW589834 GNS589834 GXO589834 HHK589834 HRG589834 IBC589834 IKY589834 IUU589834 JEQ589834 JOM589834 JYI589834 KIE589834 KSA589834 LBW589834 LLS589834 LVO589834 MFK589834 MPG589834 MZC589834 NIY589834 NSU589834 OCQ589834 OMM589834 OWI589834 PGE589834 PQA589834 PZW589834 QJS589834 QTO589834 RDK589834 RNG589834 RXC589834 SGY589834 SQU589834 TAQ589834 TKM589834 TUI589834 UEE589834 UOA589834 UXW589834 VHS589834 VRO589834 WBK589834 WLG589834 WVC589834 XEY589834 IQ655370 SM655370 ACI655370 AME655370 AWA655370 BFW655370 BPS655370 BZO655370 CJK655370 CTG655370 DDC655370 DMY655370 DWU655370 EGQ655370 EQM655370 FAI655370 FKE655370 FUA655370 GDW655370 GNS655370 GXO655370 HHK655370 HRG655370 IBC655370 IKY655370 IUU655370 JEQ655370 JOM655370 JYI655370 KIE655370 KSA655370 LBW655370 LLS655370 LVO655370 MFK655370 MPG655370 MZC655370 NIY655370 NSU655370 OCQ655370 OMM655370 OWI655370 PGE655370 PQA655370 PZW655370 QJS655370 QTO655370 RDK655370 RNG655370 RXC655370 SGY655370 SQU655370 TAQ655370 TKM655370 TUI655370 UEE655370 UOA655370 UXW655370 VHS655370 VRO655370 WBK655370 WLG655370 WVC655370 XEY655370 IQ720906 SM720906 ACI720906 AME720906 AWA720906 BFW720906 BPS720906 BZO720906 CJK720906 CTG720906 DDC720906 DMY720906 DWU720906 EGQ720906 EQM720906 FAI720906 FKE720906 FUA720906 GDW720906 GNS720906 GXO720906 HHK720906 HRG720906 IBC720906 IKY720906 IUU720906 JEQ720906 JOM720906 JYI720906 KIE720906 KSA720906 LBW720906 LLS720906 LVO720906 MFK720906 MPG720906 MZC720906 NIY720906 NSU720906 OCQ720906 OMM720906 OWI720906 PGE720906 PQA720906 PZW720906 QJS720906 QTO720906 RDK720906 RNG720906 RXC720906 SGY720906 SQU720906 TAQ720906 TKM720906 TUI720906 UEE720906 UOA720906 UXW720906 VHS720906 VRO720906 WBK720906 WLG720906 WVC720906 XEY720906 IQ786442 SM786442 ACI786442 AME786442 AWA786442 BFW786442 BPS786442 BZO786442 CJK786442 CTG786442 DDC786442 DMY786442 DWU786442 EGQ786442 EQM786442 FAI786442 FKE786442 FUA786442 GDW786442 GNS786442 GXO786442 HHK786442 HRG786442 IBC786442 IKY786442 IUU786442 JEQ786442 JOM786442 JYI786442 KIE786442 KSA786442 LBW786442 LLS786442 LVO786442 MFK786442 MPG786442 MZC786442 NIY786442 NSU786442 OCQ786442 OMM786442 OWI786442 PGE786442 PQA786442 PZW786442 QJS786442 QTO786442 RDK786442 RNG786442 RXC786442 SGY786442 SQU786442 TAQ786442 TKM786442 TUI786442 UEE786442 UOA786442 UXW786442 VHS786442 VRO786442 WBK786442 WLG786442 WVC786442 XEY786442 IQ851978 SM851978 ACI851978 AME851978 AWA851978 BFW851978 BPS851978 BZO851978 CJK851978 CTG851978 DDC851978 DMY851978 DWU851978 EGQ851978 EQM851978 FAI851978 FKE851978 FUA851978 GDW851978 GNS851978 GXO851978 HHK851978 HRG851978 IBC851978 IKY851978 IUU851978 JEQ851978 JOM851978 JYI851978 KIE851978 KSA851978 LBW851978 LLS851978 LVO851978 MFK851978 MPG851978 MZC851978 NIY851978 NSU851978 OCQ851978 OMM851978 OWI851978 PGE851978 PQA851978 PZW851978 QJS851978 QTO851978 RDK851978 RNG851978 RXC851978 SGY851978 SQU851978 TAQ851978 TKM851978 TUI851978 UEE851978 UOA851978 UXW851978 VHS851978 VRO851978 WBK851978 WLG851978 WVC851978 XEY851978 IQ917514 SM917514 ACI917514 AME917514 AWA917514 BFW917514 BPS917514 BZO917514 CJK917514 CTG917514 DDC917514 DMY917514 DWU917514 EGQ917514 EQM917514 FAI917514 FKE917514 FUA917514 GDW917514 GNS917514 GXO917514 HHK917514 HRG917514 IBC917514 IKY917514 IUU917514 JEQ917514 JOM917514 JYI917514 KIE917514 KSA917514 LBW917514 LLS917514 LVO917514 MFK917514 MPG917514 MZC917514 NIY917514 NSU917514 OCQ917514 OMM917514 OWI917514 PGE917514 PQA917514 PZW917514 QJS917514 QTO917514 RDK917514 RNG917514 RXC917514 SGY917514 SQU917514 TAQ917514 TKM917514 TUI917514 UEE917514 UOA917514 UXW917514 VHS917514 VRO917514 WBK917514 WLG917514 WVC917514 XEY917514 IQ983050 SM983050 ACI983050 AME983050 AWA983050 BFW983050 BPS983050 BZO983050 CJK983050 CTG983050 DDC983050 DMY983050 DWU983050 EGQ983050 EQM983050 FAI983050 FKE983050 FUA983050 GDW983050 GNS983050 GXO983050 HHK983050 HRG983050 IBC983050 IKY983050 IUU983050 JEQ983050 JOM983050 JYI983050 KIE983050 KSA983050 LBW983050 LLS983050 LVO983050 MFK983050 MPG983050 MZC983050 NIY983050 NSU983050 OCQ983050 OMM983050 OWI983050 PGE983050 PQA983050 PZW983050 QJS983050 QTO983050 RDK983050 RNG983050 RXC983050 SGY983050 SQU983050 TAQ983050 TKM983050 TUI983050 UEE983050 UOA983050 UXW983050 VHS983050 VRO983050 WBK983050 WLG983050 WVC983050 XEY983050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H10 H52 B52" xr:uid="{00000000-0002-0000-0A00-000011000000}"/>
    <dataValidation type="whole" allowBlank="1" showInputMessage="1" showErrorMessage="1" promptTitle="Manufactured Year" prompt="Enter the manufactured year as found on the plate of the existing unit.  If the year cannot be found skip this entry and meter the unit._x000a_"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H25 H67 B67" xr:uid="{00000000-0002-0000-0A00-000012000000}">
      <formula1>0</formula1>
      <formula2>2099</formula2>
    </dataValidation>
    <dataValidation type="list" allowBlank="1" showInputMessage="1" showErrorMessage="1" sqref="B69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H27 H69" xr:uid="{00000000-0002-0000-0A00-000013000000}">
      <formula1>"Annual Professional Maintenance, Seldom or Never Maintained"</formula1>
    </dataValidation>
    <dataValidation type="list" allowBlank="1" showInputMessage="1" showErrorMessage="1" sqref="C7:C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C65543:C65544 IY65543:IY65544 SU65543:SU65544 ACQ65543:ACQ65544 AMM65543:AMM65544 AWI65543:AWI65544 BGE65543:BGE65544 BQA65543:BQA65544 BZW65543:BZW65544 CJS65543:CJS65544 CTO65543:CTO65544 DDK65543:DDK65544 DNG65543:DNG65544 DXC65543:DXC65544 EGY65543:EGY65544 EQU65543:EQU65544 FAQ65543:FAQ65544 FKM65543:FKM65544 FUI65543:FUI65544 GEE65543:GEE65544 GOA65543:GOA65544 GXW65543:GXW65544 HHS65543:HHS65544 HRO65543:HRO65544 IBK65543:IBK65544 ILG65543:ILG65544 IVC65543:IVC65544 JEY65543:JEY65544 JOU65543:JOU65544 JYQ65543:JYQ65544 KIM65543:KIM65544 KSI65543:KSI65544 LCE65543:LCE65544 LMA65543:LMA65544 LVW65543:LVW65544 MFS65543:MFS65544 MPO65543:MPO65544 MZK65543:MZK65544 NJG65543:NJG65544 NTC65543:NTC65544 OCY65543:OCY65544 OMU65543:OMU65544 OWQ65543:OWQ65544 PGM65543:PGM65544 PQI65543:PQI65544 QAE65543:QAE65544 QKA65543:QKA65544 QTW65543:QTW65544 RDS65543:RDS65544 RNO65543:RNO65544 RXK65543:RXK65544 SHG65543:SHG65544 SRC65543:SRC65544 TAY65543:TAY65544 TKU65543:TKU65544 TUQ65543:TUQ65544 UEM65543:UEM65544 UOI65543:UOI65544 UYE65543:UYE65544 VIA65543:VIA65544 VRW65543:VRW65544 WBS65543:WBS65544 WLO65543:WLO65544 WVK65543:WVK65544 C131079:C131080 IY131079:IY131080 SU131079:SU131080 ACQ131079:ACQ131080 AMM131079:AMM131080 AWI131079:AWI131080 BGE131079:BGE131080 BQA131079:BQA131080 BZW131079:BZW131080 CJS131079:CJS131080 CTO131079:CTO131080 DDK131079:DDK131080 DNG131079:DNG131080 DXC131079:DXC131080 EGY131079:EGY131080 EQU131079:EQU131080 FAQ131079:FAQ131080 FKM131079:FKM131080 FUI131079:FUI131080 GEE131079:GEE131080 GOA131079:GOA131080 GXW131079:GXW131080 HHS131079:HHS131080 HRO131079:HRO131080 IBK131079:IBK131080 ILG131079:ILG131080 IVC131079:IVC131080 JEY131079:JEY131080 JOU131079:JOU131080 JYQ131079:JYQ131080 KIM131079:KIM131080 KSI131079:KSI131080 LCE131079:LCE131080 LMA131079:LMA131080 LVW131079:LVW131080 MFS131079:MFS131080 MPO131079:MPO131080 MZK131079:MZK131080 NJG131079:NJG131080 NTC131079:NTC131080 OCY131079:OCY131080 OMU131079:OMU131080 OWQ131079:OWQ131080 PGM131079:PGM131080 PQI131079:PQI131080 QAE131079:QAE131080 QKA131079:QKA131080 QTW131079:QTW131080 RDS131079:RDS131080 RNO131079:RNO131080 RXK131079:RXK131080 SHG131079:SHG131080 SRC131079:SRC131080 TAY131079:TAY131080 TKU131079:TKU131080 TUQ131079:TUQ131080 UEM131079:UEM131080 UOI131079:UOI131080 UYE131079:UYE131080 VIA131079:VIA131080 VRW131079:VRW131080 WBS131079:WBS131080 WLO131079:WLO131080 WVK131079:WVK131080 C196615:C196616 IY196615:IY196616 SU196615:SU196616 ACQ196615:ACQ196616 AMM196615:AMM196616 AWI196615:AWI196616 BGE196615:BGE196616 BQA196615:BQA196616 BZW196615:BZW196616 CJS196615:CJS196616 CTO196615:CTO196616 DDK196615:DDK196616 DNG196615:DNG196616 DXC196615:DXC196616 EGY196615:EGY196616 EQU196615:EQU196616 FAQ196615:FAQ196616 FKM196615:FKM196616 FUI196615:FUI196616 GEE196615:GEE196616 GOA196615:GOA196616 GXW196615:GXW196616 HHS196615:HHS196616 HRO196615:HRO196616 IBK196615:IBK196616 ILG196615:ILG196616 IVC196615:IVC196616 JEY196615:JEY196616 JOU196615:JOU196616 JYQ196615:JYQ196616 KIM196615:KIM196616 KSI196615:KSI196616 LCE196615:LCE196616 LMA196615:LMA196616 LVW196615:LVW196616 MFS196615:MFS196616 MPO196615:MPO196616 MZK196615:MZK196616 NJG196615:NJG196616 NTC196615:NTC196616 OCY196615:OCY196616 OMU196615:OMU196616 OWQ196615:OWQ196616 PGM196615:PGM196616 PQI196615:PQI196616 QAE196615:QAE196616 QKA196615:QKA196616 QTW196615:QTW196616 RDS196615:RDS196616 RNO196615:RNO196616 RXK196615:RXK196616 SHG196615:SHG196616 SRC196615:SRC196616 TAY196615:TAY196616 TKU196615:TKU196616 TUQ196615:TUQ196616 UEM196615:UEM196616 UOI196615:UOI196616 UYE196615:UYE196616 VIA196615:VIA196616 VRW196615:VRW196616 WBS196615:WBS196616 WLO196615:WLO196616 WVK196615:WVK196616 C262151:C262152 IY262151:IY262152 SU262151:SU262152 ACQ262151:ACQ262152 AMM262151:AMM262152 AWI262151:AWI262152 BGE262151:BGE262152 BQA262151:BQA262152 BZW262151:BZW262152 CJS262151:CJS262152 CTO262151:CTO262152 DDK262151:DDK262152 DNG262151:DNG262152 DXC262151:DXC262152 EGY262151:EGY262152 EQU262151:EQU262152 FAQ262151:FAQ262152 FKM262151:FKM262152 FUI262151:FUI262152 GEE262151:GEE262152 GOA262151:GOA262152 GXW262151:GXW262152 HHS262151:HHS262152 HRO262151:HRO262152 IBK262151:IBK262152 ILG262151:ILG262152 IVC262151:IVC262152 JEY262151:JEY262152 JOU262151:JOU262152 JYQ262151:JYQ262152 KIM262151:KIM262152 KSI262151:KSI262152 LCE262151:LCE262152 LMA262151:LMA262152 LVW262151:LVW262152 MFS262151:MFS262152 MPO262151:MPO262152 MZK262151:MZK262152 NJG262151:NJG262152 NTC262151:NTC262152 OCY262151:OCY262152 OMU262151:OMU262152 OWQ262151:OWQ262152 PGM262151:PGM262152 PQI262151:PQI262152 QAE262151:QAE262152 QKA262151:QKA262152 QTW262151:QTW262152 RDS262151:RDS262152 RNO262151:RNO262152 RXK262151:RXK262152 SHG262151:SHG262152 SRC262151:SRC262152 TAY262151:TAY262152 TKU262151:TKU262152 TUQ262151:TUQ262152 UEM262151:UEM262152 UOI262151:UOI262152 UYE262151:UYE262152 VIA262151:VIA262152 VRW262151:VRW262152 WBS262151:WBS262152 WLO262151:WLO262152 WVK262151:WVK262152 C327687:C327688 IY327687:IY327688 SU327687:SU327688 ACQ327687:ACQ327688 AMM327687:AMM327688 AWI327687:AWI327688 BGE327687:BGE327688 BQA327687:BQA327688 BZW327687:BZW327688 CJS327687:CJS327688 CTO327687:CTO327688 DDK327687:DDK327688 DNG327687:DNG327688 DXC327687:DXC327688 EGY327687:EGY327688 EQU327687:EQU327688 FAQ327687:FAQ327688 FKM327687:FKM327688 FUI327687:FUI327688 GEE327687:GEE327688 GOA327687:GOA327688 GXW327687:GXW327688 HHS327687:HHS327688 HRO327687:HRO327688 IBK327687:IBK327688 ILG327687:ILG327688 IVC327687:IVC327688 JEY327687:JEY327688 JOU327687:JOU327688 JYQ327687:JYQ327688 KIM327687:KIM327688 KSI327687:KSI327688 LCE327687:LCE327688 LMA327687:LMA327688 LVW327687:LVW327688 MFS327687:MFS327688 MPO327687:MPO327688 MZK327687:MZK327688 NJG327687:NJG327688 NTC327687:NTC327688 OCY327687:OCY327688 OMU327687:OMU327688 OWQ327687:OWQ327688 PGM327687:PGM327688 PQI327687:PQI327688 QAE327687:QAE327688 QKA327687:QKA327688 QTW327687:QTW327688 RDS327687:RDS327688 RNO327687:RNO327688 RXK327687:RXK327688 SHG327687:SHG327688 SRC327687:SRC327688 TAY327687:TAY327688 TKU327687:TKU327688 TUQ327687:TUQ327688 UEM327687:UEM327688 UOI327687:UOI327688 UYE327687:UYE327688 VIA327687:VIA327688 VRW327687:VRW327688 WBS327687:WBS327688 WLO327687:WLO327688 WVK327687:WVK327688 C393223:C393224 IY393223:IY393224 SU393223:SU393224 ACQ393223:ACQ393224 AMM393223:AMM393224 AWI393223:AWI393224 BGE393223:BGE393224 BQA393223:BQA393224 BZW393223:BZW393224 CJS393223:CJS393224 CTO393223:CTO393224 DDK393223:DDK393224 DNG393223:DNG393224 DXC393223:DXC393224 EGY393223:EGY393224 EQU393223:EQU393224 FAQ393223:FAQ393224 FKM393223:FKM393224 FUI393223:FUI393224 GEE393223:GEE393224 GOA393223:GOA393224 GXW393223:GXW393224 HHS393223:HHS393224 HRO393223:HRO393224 IBK393223:IBK393224 ILG393223:ILG393224 IVC393223:IVC393224 JEY393223:JEY393224 JOU393223:JOU393224 JYQ393223:JYQ393224 KIM393223:KIM393224 KSI393223:KSI393224 LCE393223:LCE393224 LMA393223:LMA393224 LVW393223:LVW393224 MFS393223:MFS393224 MPO393223:MPO393224 MZK393223:MZK393224 NJG393223:NJG393224 NTC393223:NTC393224 OCY393223:OCY393224 OMU393223:OMU393224 OWQ393223:OWQ393224 PGM393223:PGM393224 PQI393223:PQI393224 QAE393223:QAE393224 QKA393223:QKA393224 QTW393223:QTW393224 RDS393223:RDS393224 RNO393223:RNO393224 RXK393223:RXK393224 SHG393223:SHG393224 SRC393223:SRC393224 TAY393223:TAY393224 TKU393223:TKU393224 TUQ393223:TUQ393224 UEM393223:UEM393224 UOI393223:UOI393224 UYE393223:UYE393224 VIA393223:VIA393224 VRW393223:VRW393224 WBS393223:WBS393224 WLO393223:WLO393224 WVK393223:WVK393224 C458759:C458760 IY458759:IY458760 SU458759:SU458760 ACQ458759:ACQ458760 AMM458759:AMM458760 AWI458759:AWI458760 BGE458759:BGE458760 BQA458759:BQA458760 BZW458759:BZW458760 CJS458759:CJS458760 CTO458759:CTO458760 DDK458759:DDK458760 DNG458759:DNG458760 DXC458759:DXC458760 EGY458759:EGY458760 EQU458759:EQU458760 FAQ458759:FAQ458760 FKM458759:FKM458760 FUI458759:FUI458760 GEE458759:GEE458760 GOA458759:GOA458760 GXW458759:GXW458760 HHS458759:HHS458760 HRO458759:HRO458760 IBK458759:IBK458760 ILG458759:ILG458760 IVC458759:IVC458760 JEY458759:JEY458760 JOU458759:JOU458760 JYQ458759:JYQ458760 KIM458759:KIM458760 KSI458759:KSI458760 LCE458759:LCE458760 LMA458759:LMA458760 LVW458759:LVW458760 MFS458759:MFS458760 MPO458759:MPO458760 MZK458759:MZK458760 NJG458759:NJG458760 NTC458759:NTC458760 OCY458759:OCY458760 OMU458759:OMU458760 OWQ458759:OWQ458760 PGM458759:PGM458760 PQI458759:PQI458760 QAE458759:QAE458760 QKA458759:QKA458760 QTW458759:QTW458760 RDS458759:RDS458760 RNO458759:RNO458760 RXK458759:RXK458760 SHG458759:SHG458760 SRC458759:SRC458760 TAY458759:TAY458760 TKU458759:TKU458760 TUQ458759:TUQ458760 UEM458759:UEM458760 UOI458759:UOI458760 UYE458759:UYE458760 VIA458759:VIA458760 VRW458759:VRW458760 WBS458759:WBS458760 WLO458759:WLO458760 WVK458759:WVK458760 C524295:C524296 IY524295:IY524296 SU524295:SU524296 ACQ524295:ACQ524296 AMM524295:AMM524296 AWI524295:AWI524296 BGE524295:BGE524296 BQA524295:BQA524296 BZW524295:BZW524296 CJS524295:CJS524296 CTO524295:CTO524296 DDK524295:DDK524296 DNG524295:DNG524296 DXC524295:DXC524296 EGY524295:EGY524296 EQU524295:EQU524296 FAQ524295:FAQ524296 FKM524295:FKM524296 FUI524295:FUI524296 GEE524295:GEE524296 GOA524295:GOA524296 GXW524295:GXW524296 HHS524295:HHS524296 HRO524295:HRO524296 IBK524295:IBK524296 ILG524295:ILG524296 IVC524295:IVC524296 JEY524295:JEY524296 JOU524295:JOU524296 JYQ524295:JYQ524296 KIM524295:KIM524296 KSI524295:KSI524296 LCE524295:LCE524296 LMA524295:LMA524296 LVW524295:LVW524296 MFS524295:MFS524296 MPO524295:MPO524296 MZK524295:MZK524296 NJG524295:NJG524296 NTC524295:NTC524296 OCY524295:OCY524296 OMU524295:OMU524296 OWQ524295:OWQ524296 PGM524295:PGM524296 PQI524295:PQI524296 QAE524295:QAE524296 QKA524295:QKA524296 QTW524295:QTW524296 RDS524295:RDS524296 RNO524295:RNO524296 RXK524295:RXK524296 SHG524295:SHG524296 SRC524295:SRC524296 TAY524295:TAY524296 TKU524295:TKU524296 TUQ524295:TUQ524296 UEM524295:UEM524296 UOI524295:UOI524296 UYE524295:UYE524296 VIA524295:VIA524296 VRW524295:VRW524296 WBS524295:WBS524296 WLO524295:WLO524296 WVK524295:WVK524296 C589831:C589832 IY589831:IY589832 SU589831:SU589832 ACQ589831:ACQ589832 AMM589831:AMM589832 AWI589831:AWI589832 BGE589831:BGE589832 BQA589831:BQA589832 BZW589831:BZW589832 CJS589831:CJS589832 CTO589831:CTO589832 DDK589831:DDK589832 DNG589831:DNG589832 DXC589831:DXC589832 EGY589831:EGY589832 EQU589831:EQU589832 FAQ589831:FAQ589832 FKM589831:FKM589832 FUI589831:FUI589832 GEE589831:GEE589832 GOA589831:GOA589832 GXW589831:GXW589832 HHS589831:HHS589832 HRO589831:HRO589832 IBK589831:IBK589832 ILG589831:ILG589832 IVC589831:IVC589832 JEY589831:JEY589832 JOU589831:JOU589832 JYQ589831:JYQ589832 KIM589831:KIM589832 KSI589831:KSI589832 LCE589831:LCE589832 LMA589831:LMA589832 LVW589831:LVW589832 MFS589831:MFS589832 MPO589831:MPO589832 MZK589831:MZK589832 NJG589831:NJG589832 NTC589831:NTC589832 OCY589831:OCY589832 OMU589831:OMU589832 OWQ589831:OWQ589832 PGM589831:PGM589832 PQI589831:PQI589832 QAE589831:QAE589832 QKA589831:QKA589832 QTW589831:QTW589832 RDS589831:RDS589832 RNO589831:RNO589832 RXK589831:RXK589832 SHG589831:SHG589832 SRC589831:SRC589832 TAY589831:TAY589832 TKU589831:TKU589832 TUQ589831:TUQ589832 UEM589831:UEM589832 UOI589831:UOI589832 UYE589831:UYE589832 VIA589831:VIA589832 VRW589831:VRW589832 WBS589831:WBS589832 WLO589831:WLO589832 WVK589831:WVK589832 C655367:C655368 IY655367:IY655368 SU655367:SU655368 ACQ655367:ACQ655368 AMM655367:AMM655368 AWI655367:AWI655368 BGE655367:BGE655368 BQA655367:BQA655368 BZW655367:BZW655368 CJS655367:CJS655368 CTO655367:CTO655368 DDK655367:DDK655368 DNG655367:DNG655368 DXC655367:DXC655368 EGY655367:EGY655368 EQU655367:EQU655368 FAQ655367:FAQ655368 FKM655367:FKM655368 FUI655367:FUI655368 GEE655367:GEE655368 GOA655367:GOA655368 GXW655367:GXW655368 HHS655367:HHS655368 HRO655367:HRO655368 IBK655367:IBK655368 ILG655367:ILG655368 IVC655367:IVC655368 JEY655367:JEY655368 JOU655367:JOU655368 JYQ655367:JYQ655368 KIM655367:KIM655368 KSI655367:KSI655368 LCE655367:LCE655368 LMA655367:LMA655368 LVW655367:LVW655368 MFS655367:MFS655368 MPO655367:MPO655368 MZK655367:MZK655368 NJG655367:NJG655368 NTC655367:NTC655368 OCY655367:OCY655368 OMU655367:OMU655368 OWQ655367:OWQ655368 PGM655367:PGM655368 PQI655367:PQI655368 QAE655367:QAE655368 QKA655367:QKA655368 QTW655367:QTW655368 RDS655367:RDS655368 RNO655367:RNO655368 RXK655367:RXK655368 SHG655367:SHG655368 SRC655367:SRC655368 TAY655367:TAY655368 TKU655367:TKU655368 TUQ655367:TUQ655368 UEM655367:UEM655368 UOI655367:UOI655368 UYE655367:UYE655368 VIA655367:VIA655368 VRW655367:VRW655368 WBS655367:WBS655368 WLO655367:WLO655368 WVK655367:WVK655368 C720903:C720904 IY720903:IY720904 SU720903:SU720904 ACQ720903:ACQ720904 AMM720903:AMM720904 AWI720903:AWI720904 BGE720903:BGE720904 BQA720903:BQA720904 BZW720903:BZW720904 CJS720903:CJS720904 CTO720903:CTO720904 DDK720903:DDK720904 DNG720903:DNG720904 DXC720903:DXC720904 EGY720903:EGY720904 EQU720903:EQU720904 FAQ720903:FAQ720904 FKM720903:FKM720904 FUI720903:FUI720904 GEE720903:GEE720904 GOA720903:GOA720904 GXW720903:GXW720904 HHS720903:HHS720904 HRO720903:HRO720904 IBK720903:IBK720904 ILG720903:ILG720904 IVC720903:IVC720904 JEY720903:JEY720904 JOU720903:JOU720904 JYQ720903:JYQ720904 KIM720903:KIM720904 KSI720903:KSI720904 LCE720903:LCE720904 LMA720903:LMA720904 LVW720903:LVW720904 MFS720903:MFS720904 MPO720903:MPO720904 MZK720903:MZK720904 NJG720903:NJG720904 NTC720903:NTC720904 OCY720903:OCY720904 OMU720903:OMU720904 OWQ720903:OWQ720904 PGM720903:PGM720904 PQI720903:PQI720904 QAE720903:QAE720904 QKA720903:QKA720904 QTW720903:QTW720904 RDS720903:RDS720904 RNO720903:RNO720904 RXK720903:RXK720904 SHG720903:SHG720904 SRC720903:SRC720904 TAY720903:TAY720904 TKU720903:TKU720904 TUQ720903:TUQ720904 UEM720903:UEM720904 UOI720903:UOI720904 UYE720903:UYE720904 VIA720903:VIA720904 VRW720903:VRW720904 WBS720903:WBS720904 WLO720903:WLO720904 WVK720903:WVK720904 C786439:C786440 IY786439:IY786440 SU786439:SU786440 ACQ786439:ACQ786440 AMM786439:AMM786440 AWI786439:AWI786440 BGE786439:BGE786440 BQA786439:BQA786440 BZW786439:BZW786440 CJS786439:CJS786440 CTO786439:CTO786440 DDK786439:DDK786440 DNG786439:DNG786440 DXC786439:DXC786440 EGY786439:EGY786440 EQU786439:EQU786440 FAQ786439:FAQ786440 FKM786439:FKM786440 FUI786439:FUI786440 GEE786439:GEE786440 GOA786439:GOA786440 GXW786439:GXW786440 HHS786439:HHS786440 HRO786439:HRO786440 IBK786439:IBK786440 ILG786439:ILG786440 IVC786439:IVC786440 JEY786439:JEY786440 JOU786439:JOU786440 JYQ786439:JYQ786440 KIM786439:KIM786440 KSI786439:KSI786440 LCE786439:LCE786440 LMA786439:LMA786440 LVW786439:LVW786440 MFS786439:MFS786440 MPO786439:MPO786440 MZK786439:MZK786440 NJG786439:NJG786440 NTC786439:NTC786440 OCY786439:OCY786440 OMU786439:OMU786440 OWQ786439:OWQ786440 PGM786439:PGM786440 PQI786439:PQI786440 QAE786439:QAE786440 QKA786439:QKA786440 QTW786439:QTW786440 RDS786439:RDS786440 RNO786439:RNO786440 RXK786439:RXK786440 SHG786439:SHG786440 SRC786439:SRC786440 TAY786439:TAY786440 TKU786439:TKU786440 TUQ786439:TUQ786440 UEM786439:UEM786440 UOI786439:UOI786440 UYE786439:UYE786440 VIA786439:VIA786440 VRW786439:VRW786440 WBS786439:WBS786440 WLO786439:WLO786440 WVK786439:WVK786440 C851975:C851976 IY851975:IY851976 SU851975:SU851976 ACQ851975:ACQ851976 AMM851975:AMM851976 AWI851975:AWI851976 BGE851975:BGE851976 BQA851975:BQA851976 BZW851975:BZW851976 CJS851975:CJS851976 CTO851975:CTO851976 DDK851975:DDK851976 DNG851975:DNG851976 DXC851975:DXC851976 EGY851975:EGY851976 EQU851975:EQU851976 FAQ851975:FAQ851976 FKM851975:FKM851976 FUI851975:FUI851976 GEE851975:GEE851976 GOA851975:GOA851976 GXW851975:GXW851976 HHS851975:HHS851976 HRO851975:HRO851976 IBK851975:IBK851976 ILG851975:ILG851976 IVC851975:IVC851976 JEY851975:JEY851976 JOU851975:JOU851976 JYQ851975:JYQ851976 KIM851975:KIM851976 KSI851975:KSI851976 LCE851975:LCE851976 LMA851975:LMA851976 LVW851975:LVW851976 MFS851975:MFS851976 MPO851975:MPO851976 MZK851975:MZK851976 NJG851975:NJG851976 NTC851975:NTC851976 OCY851975:OCY851976 OMU851975:OMU851976 OWQ851975:OWQ851976 PGM851975:PGM851976 PQI851975:PQI851976 QAE851975:QAE851976 QKA851975:QKA851976 QTW851975:QTW851976 RDS851975:RDS851976 RNO851975:RNO851976 RXK851975:RXK851976 SHG851975:SHG851976 SRC851975:SRC851976 TAY851975:TAY851976 TKU851975:TKU851976 TUQ851975:TUQ851976 UEM851975:UEM851976 UOI851975:UOI851976 UYE851975:UYE851976 VIA851975:VIA851976 VRW851975:VRW851976 WBS851975:WBS851976 WLO851975:WLO851976 WVK851975:WVK851976 C917511:C917512 IY917511:IY917512 SU917511:SU917512 ACQ917511:ACQ917512 AMM917511:AMM917512 AWI917511:AWI917512 BGE917511:BGE917512 BQA917511:BQA917512 BZW917511:BZW917512 CJS917511:CJS917512 CTO917511:CTO917512 DDK917511:DDK917512 DNG917511:DNG917512 DXC917511:DXC917512 EGY917511:EGY917512 EQU917511:EQU917512 FAQ917511:FAQ917512 FKM917511:FKM917512 FUI917511:FUI917512 GEE917511:GEE917512 GOA917511:GOA917512 GXW917511:GXW917512 HHS917511:HHS917512 HRO917511:HRO917512 IBK917511:IBK917512 ILG917511:ILG917512 IVC917511:IVC917512 JEY917511:JEY917512 JOU917511:JOU917512 JYQ917511:JYQ917512 KIM917511:KIM917512 KSI917511:KSI917512 LCE917511:LCE917512 LMA917511:LMA917512 LVW917511:LVW917512 MFS917511:MFS917512 MPO917511:MPO917512 MZK917511:MZK917512 NJG917511:NJG917512 NTC917511:NTC917512 OCY917511:OCY917512 OMU917511:OMU917512 OWQ917511:OWQ917512 PGM917511:PGM917512 PQI917511:PQI917512 QAE917511:QAE917512 QKA917511:QKA917512 QTW917511:QTW917512 RDS917511:RDS917512 RNO917511:RNO917512 RXK917511:RXK917512 SHG917511:SHG917512 SRC917511:SRC917512 TAY917511:TAY917512 TKU917511:TKU917512 TUQ917511:TUQ917512 UEM917511:UEM917512 UOI917511:UOI917512 UYE917511:UYE917512 VIA917511:VIA917512 VRW917511:VRW917512 WBS917511:WBS917512 WLO917511:WLO917512 WVK917511:WVK917512 C983047:C983048 IY983047:IY983048 SU983047:SU983048 ACQ983047:ACQ983048 AMM983047:AMM983048 AWI983047:AWI983048 BGE983047:BGE983048 BQA983047:BQA983048 BZW983047:BZW983048 CJS983047:CJS983048 CTO983047:CTO983048 DDK983047:DDK983048 DNG983047:DNG983048 DXC983047:DXC983048 EGY983047:EGY983048 EQU983047:EQU983048 FAQ983047:FAQ983048 FKM983047:FKM983048 FUI983047:FUI983048 GEE983047:GEE983048 GOA983047:GOA983048 GXW983047:GXW983048 HHS983047:HHS983048 HRO983047:HRO983048 IBK983047:IBK983048 ILG983047:ILG983048 IVC983047:IVC983048 JEY983047:JEY983048 JOU983047:JOU983048 JYQ983047:JYQ983048 KIM983047:KIM983048 KSI983047:KSI983048 LCE983047:LCE983048 LMA983047:LMA983048 LVW983047:LVW983048 MFS983047:MFS983048 MPO983047:MPO983048 MZK983047:MZK983048 NJG983047:NJG983048 NTC983047:NTC983048 OCY983047:OCY983048 OMU983047:OMU983048 OWQ983047:OWQ983048 PGM983047:PGM983048 PQI983047:PQI983048 QAE983047:QAE983048 QKA983047:QKA983048 QTW983047:QTW983048 RDS983047:RDS983048 RNO983047:RNO983048 RXK983047:RXK983048 SHG983047:SHG983048 SRC983047:SRC983048 TAY983047:TAY983048 TKU983047:TKU983048 TUQ983047:TUQ983048 UEM983047:UEM983048 UOI983047:UOI983048 UYE983047:UYE983048 VIA983047:VIA983048 VRW983047:VRW983048 WBS983047:WBS983048 WLO983047:WLO983048 WVK983047:WVK983048 I7:I8 I49:I50 C49:C50" xr:uid="{00000000-0002-0000-0A00-000014000000}">
      <formula1>"LR1, LR2, Kitchen, BR1, BR2, BR3, BR4, Bath1, Bath2, Other"</formula1>
    </dataValidation>
    <dataValidation type="whole" allowBlank="1" showInputMessage="1" showErrorMessage="1" promptTitle="Current Calendar Year" prompt="Enter the current calendar year as of the date of the assessment."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H5 H47 B47" xr:uid="{00000000-0002-0000-0A00-000015000000}">
      <formula1>0</formula1>
      <formula2>2099</formula2>
    </dataValidation>
    <dataValidation type="list" allowBlank="1" showInputMessage="1" showErrorMessage="1" promptTitle="Existing Volts" prompt="Enter the amount of volts based on the outlet.  110 volts are used by regular outlets.  220 volts are used by larger ACs." 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H34 H76 B76" xr:uid="{00000000-0002-0000-0A00-000016000000}">
      <formula1>"110, 220"</formula1>
    </dataValidation>
  </dataValidations>
  <pageMargins left="0.7" right="0.7" top="0.75" bottom="0.75" header="0.3" footer="0.3"/>
  <pageSetup scale="86" orientation="portrait" horizontalDpi="300" r:id="rId1"/>
  <rowBreaks count="1" manualBreakCount="1">
    <brk id="42" max="16383" man="1"/>
  </rowBreaks>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E38"/>
  <sheetViews>
    <sheetView showGridLines="0" workbookViewId="0">
      <selection activeCell="J29" sqref="J29"/>
    </sheetView>
  </sheetViews>
  <sheetFormatPr defaultRowHeight="15" x14ac:dyDescent="0.25"/>
  <cols>
    <col min="1" max="1" width="35.7109375" customWidth="1"/>
    <col min="2" max="2" width="18.7109375" customWidth="1"/>
    <col min="3" max="3" width="5.7109375" customWidth="1"/>
    <col min="4" max="4" width="18.7109375" customWidth="1"/>
    <col min="5" max="5" width="5.7109375" customWidth="1"/>
    <col min="257" max="257" width="35.7109375" customWidth="1"/>
    <col min="258" max="258" width="18.7109375" customWidth="1"/>
    <col min="259" max="259" width="5.7109375" customWidth="1"/>
    <col min="260" max="260" width="18.7109375" customWidth="1"/>
    <col min="261" max="261" width="5.7109375" customWidth="1"/>
    <col min="513" max="513" width="35.7109375" customWidth="1"/>
    <col min="514" max="514" width="18.7109375" customWidth="1"/>
    <col min="515" max="515" width="5.7109375" customWidth="1"/>
    <col min="516" max="516" width="18.7109375" customWidth="1"/>
    <col min="517" max="517" width="5.7109375" customWidth="1"/>
    <col min="769" max="769" width="35.7109375" customWidth="1"/>
    <col min="770" max="770" width="18.7109375" customWidth="1"/>
    <col min="771" max="771" width="5.7109375" customWidth="1"/>
    <col min="772" max="772" width="18.7109375" customWidth="1"/>
    <col min="773" max="773" width="5.7109375" customWidth="1"/>
    <col min="1025" max="1025" width="35.7109375" customWidth="1"/>
    <col min="1026" max="1026" width="18.7109375" customWidth="1"/>
    <col min="1027" max="1027" width="5.7109375" customWidth="1"/>
    <col min="1028" max="1028" width="18.7109375" customWidth="1"/>
    <col min="1029" max="1029" width="5.7109375" customWidth="1"/>
    <col min="1281" max="1281" width="35.7109375" customWidth="1"/>
    <col min="1282" max="1282" width="18.7109375" customWidth="1"/>
    <col min="1283" max="1283" width="5.7109375" customWidth="1"/>
    <col min="1284" max="1284" width="18.7109375" customWidth="1"/>
    <col min="1285" max="1285" width="5.7109375" customWidth="1"/>
    <col min="1537" max="1537" width="35.7109375" customWidth="1"/>
    <col min="1538" max="1538" width="18.7109375" customWidth="1"/>
    <col min="1539" max="1539" width="5.7109375" customWidth="1"/>
    <col min="1540" max="1540" width="18.7109375" customWidth="1"/>
    <col min="1541" max="1541" width="5.7109375" customWidth="1"/>
    <col min="1793" max="1793" width="35.7109375" customWidth="1"/>
    <col min="1794" max="1794" width="18.7109375" customWidth="1"/>
    <col min="1795" max="1795" width="5.7109375" customWidth="1"/>
    <col min="1796" max="1796" width="18.7109375" customWidth="1"/>
    <col min="1797" max="1797" width="5.7109375" customWidth="1"/>
    <col min="2049" max="2049" width="35.7109375" customWidth="1"/>
    <col min="2050" max="2050" width="18.7109375" customWidth="1"/>
    <col min="2051" max="2051" width="5.7109375" customWidth="1"/>
    <col min="2052" max="2052" width="18.7109375" customWidth="1"/>
    <col min="2053" max="2053" width="5.7109375" customWidth="1"/>
    <col min="2305" max="2305" width="35.7109375" customWidth="1"/>
    <col min="2306" max="2306" width="18.7109375" customWidth="1"/>
    <col min="2307" max="2307" width="5.7109375" customWidth="1"/>
    <col min="2308" max="2308" width="18.7109375" customWidth="1"/>
    <col min="2309" max="2309" width="5.7109375" customWidth="1"/>
    <col min="2561" max="2561" width="35.7109375" customWidth="1"/>
    <col min="2562" max="2562" width="18.7109375" customWidth="1"/>
    <col min="2563" max="2563" width="5.7109375" customWidth="1"/>
    <col min="2564" max="2564" width="18.7109375" customWidth="1"/>
    <col min="2565" max="2565" width="5.7109375" customWidth="1"/>
    <col min="2817" max="2817" width="35.7109375" customWidth="1"/>
    <col min="2818" max="2818" width="18.7109375" customWidth="1"/>
    <col min="2819" max="2819" width="5.7109375" customWidth="1"/>
    <col min="2820" max="2820" width="18.7109375" customWidth="1"/>
    <col min="2821" max="2821" width="5.7109375" customWidth="1"/>
    <col min="3073" max="3073" width="35.7109375" customWidth="1"/>
    <col min="3074" max="3074" width="18.7109375" customWidth="1"/>
    <col min="3075" max="3075" width="5.7109375" customWidth="1"/>
    <col min="3076" max="3076" width="18.7109375" customWidth="1"/>
    <col min="3077" max="3077" width="5.7109375" customWidth="1"/>
    <col min="3329" max="3329" width="35.7109375" customWidth="1"/>
    <col min="3330" max="3330" width="18.7109375" customWidth="1"/>
    <col min="3331" max="3331" width="5.7109375" customWidth="1"/>
    <col min="3332" max="3332" width="18.7109375" customWidth="1"/>
    <col min="3333" max="3333" width="5.7109375" customWidth="1"/>
    <col min="3585" max="3585" width="35.7109375" customWidth="1"/>
    <col min="3586" max="3586" width="18.7109375" customWidth="1"/>
    <col min="3587" max="3587" width="5.7109375" customWidth="1"/>
    <col min="3588" max="3588" width="18.7109375" customWidth="1"/>
    <col min="3589" max="3589" width="5.7109375" customWidth="1"/>
    <col min="3841" max="3841" width="35.7109375" customWidth="1"/>
    <col min="3842" max="3842" width="18.7109375" customWidth="1"/>
    <col min="3843" max="3843" width="5.7109375" customWidth="1"/>
    <col min="3844" max="3844" width="18.7109375" customWidth="1"/>
    <col min="3845" max="3845" width="5.7109375" customWidth="1"/>
    <col min="4097" max="4097" width="35.7109375" customWidth="1"/>
    <col min="4098" max="4098" width="18.7109375" customWidth="1"/>
    <col min="4099" max="4099" width="5.7109375" customWidth="1"/>
    <col min="4100" max="4100" width="18.7109375" customWidth="1"/>
    <col min="4101" max="4101" width="5.7109375" customWidth="1"/>
    <col min="4353" max="4353" width="35.7109375" customWidth="1"/>
    <col min="4354" max="4354" width="18.7109375" customWidth="1"/>
    <col min="4355" max="4355" width="5.7109375" customWidth="1"/>
    <col min="4356" max="4356" width="18.7109375" customWidth="1"/>
    <col min="4357" max="4357" width="5.7109375" customWidth="1"/>
    <col min="4609" max="4609" width="35.7109375" customWidth="1"/>
    <col min="4610" max="4610" width="18.7109375" customWidth="1"/>
    <col min="4611" max="4611" width="5.7109375" customWidth="1"/>
    <col min="4612" max="4612" width="18.7109375" customWidth="1"/>
    <col min="4613" max="4613" width="5.7109375" customWidth="1"/>
    <col min="4865" max="4865" width="35.7109375" customWidth="1"/>
    <col min="4866" max="4866" width="18.7109375" customWidth="1"/>
    <col min="4867" max="4867" width="5.7109375" customWidth="1"/>
    <col min="4868" max="4868" width="18.7109375" customWidth="1"/>
    <col min="4869" max="4869" width="5.7109375" customWidth="1"/>
    <col min="5121" max="5121" width="35.7109375" customWidth="1"/>
    <col min="5122" max="5122" width="18.7109375" customWidth="1"/>
    <col min="5123" max="5123" width="5.7109375" customWidth="1"/>
    <col min="5124" max="5124" width="18.7109375" customWidth="1"/>
    <col min="5125" max="5125" width="5.7109375" customWidth="1"/>
    <col min="5377" max="5377" width="35.7109375" customWidth="1"/>
    <col min="5378" max="5378" width="18.7109375" customWidth="1"/>
    <col min="5379" max="5379" width="5.7109375" customWidth="1"/>
    <col min="5380" max="5380" width="18.7109375" customWidth="1"/>
    <col min="5381" max="5381" width="5.7109375" customWidth="1"/>
    <col min="5633" max="5633" width="35.7109375" customWidth="1"/>
    <col min="5634" max="5634" width="18.7109375" customWidth="1"/>
    <col min="5635" max="5635" width="5.7109375" customWidth="1"/>
    <col min="5636" max="5636" width="18.7109375" customWidth="1"/>
    <col min="5637" max="5637" width="5.7109375" customWidth="1"/>
    <col min="5889" max="5889" width="35.7109375" customWidth="1"/>
    <col min="5890" max="5890" width="18.7109375" customWidth="1"/>
    <col min="5891" max="5891" width="5.7109375" customWidth="1"/>
    <col min="5892" max="5892" width="18.7109375" customWidth="1"/>
    <col min="5893" max="5893" width="5.7109375" customWidth="1"/>
    <col min="6145" max="6145" width="35.7109375" customWidth="1"/>
    <col min="6146" max="6146" width="18.7109375" customWidth="1"/>
    <col min="6147" max="6147" width="5.7109375" customWidth="1"/>
    <col min="6148" max="6148" width="18.7109375" customWidth="1"/>
    <col min="6149" max="6149" width="5.7109375" customWidth="1"/>
    <col min="6401" max="6401" width="35.7109375" customWidth="1"/>
    <col min="6402" max="6402" width="18.7109375" customWidth="1"/>
    <col min="6403" max="6403" width="5.7109375" customWidth="1"/>
    <col min="6404" max="6404" width="18.7109375" customWidth="1"/>
    <col min="6405" max="6405" width="5.7109375" customWidth="1"/>
    <col min="6657" max="6657" width="35.7109375" customWidth="1"/>
    <col min="6658" max="6658" width="18.7109375" customWidth="1"/>
    <col min="6659" max="6659" width="5.7109375" customWidth="1"/>
    <col min="6660" max="6660" width="18.7109375" customWidth="1"/>
    <col min="6661" max="6661" width="5.7109375" customWidth="1"/>
    <col min="6913" max="6913" width="35.7109375" customWidth="1"/>
    <col min="6914" max="6914" width="18.7109375" customWidth="1"/>
    <col min="6915" max="6915" width="5.7109375" customWidth="1"/>
    <col min="6916" max="6916" width="18.7109375" customWidth="1"/>
    <col min="6917" max="6917" width="5.7109375" customWidth="1"/>
    <col min="7169" max="7169" width="35.7109375" customWidth="1"/>
    <col min="7170" max="7170" width="18.7109375" customWidth="1"/>
    <col min="7171" max="7171" width="5.7109375" customWidth="1"/>
    <col min="7172" max="7172" width="18.7109375" customWidth="1"/>
    <col min="7173" max="7173" width="5.7109375" customWidth="1"/>
    <col min="7425" max="7425" width="35.7109375" customWidth="1"/>
    <col min="7426" max="7426" width="18.7109375" customWidth="1"/>
    <col min="7427" max="7427" width="5.7109375" customWidth="1"/>
    <col min="7428" max="7428" width="18.7109375" customWidth="1"/>
    <col min="7429" max="7429" width="5.7109375" customWidth="1"/>
    <col min="7681" max="7681" width="35.7109375" customWidth="1"/>
    <col min="7682" max="7682" width="18.7109375" customWidth="1"/>
    <col min="7683" max="7683" width="5.7109375" customWidth="1"/>
    <col min="7684" max="7684" width="18.7109375" customWidth="1"/>
    <col min="7685" max="7685" width="5.7109375" customWidth="1"/>
    <col min="7937" max="7937" width="35.7109375" customWidth="1"/>
    <col min="7938" max="7938" width="18.7109375" customWidth="1"/>
    <col min="7939" max="7939" width="5.7109375" customWidth="1"/>
    <col min="7940" max="7940" width="18.7109375" customWidth="1"/>
    <col min="7941" max="7941" width="5.7109375" customWidth="1"/>
    <col min="8193" max="8193" width="35.7109375" customWidth="1"/>
    <col min="8194" max="8194" width="18.7109375" customWidth="1"/>
    <col min="8195" max="8195" width="5.7109375" customWidth="1"/>
    <col min="8196" max="8196" width="18.7109375" customWidth="1"/>
    <col min="8197" max="8197" width="5.7109375" customWidth="1"/>
    <col min="8449" max="8449" width="35.7109375" customWidth="1"/>
    <col min="8450" max="8450" width="18.7109375" customWidth="1"/>
    <col min="8451" max="8451" width="5.7109375" customWidth="1"/>
    <col min="8452" max="8452" width="18.7109375" customWidth="1"/>
    <col min="8453" max="8453" width="5.7109375" customWidth="1"/>
    <col min="8705" max="8705" width="35.7109375" customWidth="1"/>
    <col min="8706" max="8706" width="18.7109375" customWidth="1"/>
    <col min="8707" max="8707" width="5.7109375" customWidth="1"/>
    <col min="8708" max="8708" width="18.7109375" customWidth="1"/>
    <col min="8709" max="8709" width="5.7109375" customWidth="1"/>
    <col min="8961" max="8961" width="35.7109375" customWidth="1"/>
    <col min="8962" max="8962" width="18.7109375" customWidth="1"/>
    <col min="8963" max="8963" width="5.7109375" customWidth="1"/>
    <col min="8964" max="8964" width="18.7109375" customWidth="1"/>
    <col min="8965" max="8965" width="5.7109375" customWidth="1"/>
    <col min="9217" max="9217" width="35.7109375" customWidth="1"/>
    <col min="9218" max="9218" width="18.7109375" customWidth="1"/>
    <col min="9219" max="9219" width="5.7109375" customWidth="1"/>
    <col min="9220" max="9220" width="18.7109375" customWidth="1"/>
    <col min="9221" max="9221" width="5.7109375" customWidth="1"/>
    <col min="9473" max="9473" width="35.7109375" customWidth="1"/>
    <col min="9474" max="9474" width="18.7109375" customWidth="1"/>
    <col min="9475" max="9475" width="5.7109375" customWidth="1"/>
    <col min="9476" max="9476" width="18.7109375" customWidth="1"/>
    <col min="9477" max="9477" width="5.7109375" customWidth="1"/>
    <col min="9729" max="9729" width="35.7109375" customWidth="1"/>
    <col min="9730" max="9730" width="18.7109375" customWidth="1"/>
    <col min="9731" max="9731" width="5.7109375" customWidth="1"/>
    <col min="9732" max="9732" width="18.7109375" customWidth="1"/>
    <col min="9733" max="9733" width="5.7109375" customWidth="1"/>
    <col min="9985" max="9985" width="35.7109375" customWidth="1"/>
    <col min="9986" max="9986" width="18.7109375" customWidth="1"/>
    <col min="9987" max="9987" width="5.7109375" customWidth="1"/>
    <col min="9988" max="9988" width="18.7109375" customWidth="1"/>
    <col min="9989" max="9989" width="5.7109375" customWidth="1"/>
    <col min="10241" max="10241" width="35.7109375" customWidth="1"/>
    <col min="10242" max="10242" width="18.7109375" customWidth="1"/>
    <col min="10243" max="10243" width="5.7109375" customWidth="1"/>
    <col min="10244" max="10244" width="18.7109375" customWidth="1"/>
    <col min="10245" max="10245" width="5.7109375" customWidth="1"/>
    <col min="10497" max="10497" width="35.7109375" customWidth="1"/>
    <col min="10498" max="10498" width="18.7109375" customWidth="1"/>
    <col min="10499" max="10499" width="5.7109375" customWidth="1"/>
    <col min="10500" max="10500" width="18.7109375" customWidth="1"/>
    <col min="10501" max="10501" width="5.7109375" customWidth="1"/>
    <col min="10753" max="10753" width="35.7109375" customWidth="1"/>
    <col min="10754" max="10754" width="18.7109375" customWidth="1"/>
    <col min="10755" max="10755" width="5.7109375" customWidth="1"/>
    <col min="10756" max="10756" width="18.7109375" customWidth="1"/>
    <col min="10757" max="10757" width="5.7109375" customWidth="1"/>
    <col min="11009" max="11009" width="35.7109375" customWidth="1"/>
    <col min="11010" max="11010" width="18.7109375" customWidth="1"/>
    <col min="11011" max="11011" width="5.7109375" customWidth="1"/>
    <col min="11012" max="11012" width="18.7109375" customWidth="1"/>
    <col min="11013" max="11013" width="5.7109375" customWidth="1"/>
    <col min="11265" max="11265" width="35.7109375" customWidth="1"/>
    <col min="11266" max="11266" width="18.7109375" customWidth="1"/>
    <col min="11267" max="11267" width="5.7109375" customWidth="1"/>
    <col min="11268" max="11268" width="18.7109375" customWidth="1"/>
    <col min="11269" max="11269" width="5.7109375" customWidth="1"/>
    <col min="11521" max="11521" width="35.7109375" customWidth="1"/>
    <col min="11522" max="11522" width="18.7109375" customWidth="1"/>
    <col min="11523" max="11523" width="5.7109375" customWidth="1"/>
    <col min="11524" max="11524" width="18.7109375" customWidth="1"/>
    <col min="11525" max="11525" width="5.7109375" customWidth="1"/>
    <col min="11777" max="11777" width="35.7109375" customWidth="1"/>
    <col min="11778" max="11778" width="18.7109375" customWidth="1"/>
    <col min="11779" max="11779" width="5.7109375" customWidth="1"/>
    <col min="11780" max="11780" width="18.7109375" customWidth="1"/>
    <col min="11781" max="11781" width="5.7109375" customWidth="1"/>
    <col min="12033" max="12033" width="35.7109375" customWidth="1"/>
    <col min="12034" max="12034" width="18.7109375" customWidth="1"/>
    <col min="12035" max="12035" width="5.7109375" customWidth="1"/>
    <col min="12036" max="12036" width="18.7109375" customWidth="1"/>
    <col min="12037" max="12037" width="5.7109375" customWidth="1"/>
    <col min="12289" max="12289" width="35.7109375" customWidth="1"/>
    <col min="12290" max="12290" width="18.7109375" customWidth="1"/>
    <col min="12291" max="12291" width="5.7109375" customWidth="1"/>
    <col min="12292" max="12292" width="18.7109375" customWidth="1"/>
    <col min="12293" max="12293" width="5.7109375" customWidth="1"/>
    <col min="12545" max="12545" width="35.7109375" customWidth="1"/>
    <col min="12546" max="12546" width="18.7109375" customWidth="1"/>
    <col min="12547" max="12547" width="5.7109375" customWidth="1"/>
    <col min="12548" max="12548" width="18.7109375" customWidth="1"/>
    <col min="12549" max="12549" width="5.7109375" customWidth="1"/>
    <col min="12801" max="12801" width="35.7109375" customWidth="1"/>
    <col min="12802" max="12802" width="18.7109375" customWidth="1"/>
    <col min="12803" max="12803" width="5.7109375" customWidth="1"/>
    <col min="12804" max="12804" width="18.7109375" customWidth="1"/>
    <col min="12805" max="12805" width="5.7109375" customWidth="1"/>
    <col min="13057" max="13057" width="35.7109375" customWidth="1"/>
    <col min="13058" max="13058" width="18.7109375" customWidth="1"/>
    <col min="13059" max="13059" width="5.7109375" customWidth="1"/>
    <col min="13060" max="13060" width="18.7109375" customWidth="1"/>
    <col min="13061" max="13061" width="5.7109375" customWidth="1"/>
    <col min="13313" max="13313" width="35.7109375" customWidth="1"/>
    <col min="13314" max="13314" width="18.7109375" customWidth="1"/>
    <col min="13315" max="13315" width="5.7109375" customWidth="1"/>
    <col min="13316" max="13316" width="18.7109375" customWidth="1"/>
    <col min="13317" max="13317" width="5.7109375" customWidth="1"/>
    <col min="13569" max="13569" width="35.7109375" customWidth="1"/>
    <col min="13570" max="13570" width="18.7109375" customWidth="1"/>
    <col min="13571" max="13571" width="5.7109375" customWidth="1"/>
    <col min="13572" max="13572" width="18.7109375" customWidth="1"/>
    <col min="13573" max="13573" width="5.7109375" customWidth="1"/>
    <col min="13825" max="13825" width="35.7109375" customWidth="1"/>
    <col min="13826" max="13826" width="18.7109375" customWidth="1"/>
    <col min="13827" max="13827" width="5.7109375" customWidth="1"/>
    <col min="13828" max="13828" width="18.7109375" customWidth="1"/>
    <col min="13829" max="13829" width="5.7109375" customWidth="1"/>
    <col min="14081" max="14081" width="35.7109375" customWidth="1"/>
    <col min="14082" max="14082" width="18.7109375" customWidth="1"/>
    <col min="14083" max="14083" width="5.7109375" customWidth="1"/>
    <col min="14084" max="14084" width="18.7109375" customWidth="1"/>
    <col min="14085" max="14085" width="5.7109375" customWidth="1"/>
    <col min="14337" max="14337" width="35.7109375" customWidth="1"/>
    <col min="14338" max="14338" width="18.7109375" customWidth="1"/>
    <col min="14339" max="14339" width="5.7109375" customWidth="1"/>
    <col min="14340" max="14340" width="18.7109375" customWidth="1"/>
    <col min="14341" max="14341" width="5.7109375" customWidth="1"/>
    <col min="14593" max="14593" width="35.7109375" customWidth="1"/>
    <col min="14594" max="14594" width="18.7109375" customWidth="1"/>
    <col min="14595" max="14595" width="5.7109375" customWidth="1"/>
    <col min="14596" max="14596" width="18.7109375" customWidth="1"/>
    <col min="14597" max="14597" width="5.7109375" customWidth="1"/>
    <col min="14849" max="14849" width="35.7109375" customWidth="1"/>
    <col min="14850" max="14850" width="18.7109375" customWidth="1"/>
    <col min="14851" max="14851" width="5.7109375" customWidth="1"/>
    <col min="14852" max="14852" width="18.7109375" customWidth="1"/>
    <col min="14853" max="14853" width="5.7109375" customWidth="1"/>
    <col min="15105" max="15105" width="35.7109375" customWidth="1"/>
    <col min="15106" max="15106" width="18.7109375" customWidth="1"/>
    <col min="15107" max="15107" width="5.7109375" customWidth="1"/>
    <col min="15108" max="15108" width="18.7109375" customWidth="1"/>
    <col min="15109" max="15109" width="5.7109375" customWidth="1"/>
    <col min="15361" max="15361" width="35.7109375" customWidth="1"/>
    <col min="15362" max="15362" width="18.7109375" customWidth="1"/>
    <col min="15363" max="15363" width="5.7109375" customWidth="1"/>
    <col min="15364" max="15364" width="18.7109375" customWidth="1"/>
    <col min="15365" max="15365" width="5.7109375" customWidth="1"/>
    <col min="15617" max="15617" width="35.7109375" customWidth="1"/>
    <col min="15618" max="15618" width="18.7109375" customWidth="1"/>
    <col min="15619" max="15619" width="5.7109375" customWidth="1"/>
    <col min="15620" max="15620" width="18.7109375" customWidth="1"/>
    <col min="15621" max="15621" width="5.7109375" customWidth="1"/>
    <col min="15873" max="15873" width="35.7109375" customWidth="1"/>
    <col min="15874" max="15874" width="18.7109375" customWidth="1"/>
    <col min="15875" max="15875" width="5.7109375" customWidth="1"/>
    <col min="15876" max="15876" width="18.7109375" customWidth="1"/>
    <col min="15877" max="15877" width="5.7109375" customWidth="1"/>
    <col min="16129" max="16129" width="35.7109375" customWidth="1"/>
    <col min="16130" max="16130" width="18.7109375" customWidth="1"/>
    <col min="16131" max="16131" width="5.7109375" customWidth="1"/>
    <col min="16132" max="16132" width="18.7109375" customWidth="1"/>
    <col min="16133" max="16133" width="5.7109375" customWidth="1"/>
  </cols>
  <sheetData>
    <row r="1" spans="1:5" ht="16.5" thickBot="1" x14ac:dyDescent="0.3">
      <c r="A1" s="1113" t="s">
        <v>34</v>
      </c>
      <c r="B1" s="1113"/>
      <c r="C1" s="1113"/>
      <c r="D1" s="1113"/>
      <c r="E1" s="1113"/>
    </row>
    <row r="2" spans="1:5" x14ac:dyDescent="0.25">
      <c r="A2" s="327" t="s">
        <v>6</v>
      </c>
      <c r="B2" s="328"/>
      <c r="C2" s="328"/>
      <c r="D2" s="328"/>
      <c r="E2" s="329"/>
    </row>
    <row r="3" spans="1:5" ht="15.75" x14ac:dyDescent="0.25">
      <c r="A3" s="330" t="s">
        <v>5</v>
      </c>
      <c r="B3" s="331">
        <f>'Contact Info'!D3</f>
        <v>0</v>
      </c>
      <c r="C3" s="332"/>
      <c r="D3" s="332"/>
      <c r="E3" s="333"/>
    </row>
    <row r="4" spans="1:5" ht="15.75" x14ac:dyDescent="0.25">
      <c r="A4" s="334" t="s">
        <v>4</v>
      </c>
      <c r="B4" s="335">
        <f>'Contact Info'!B3</f>
        <v>0</v>
      </c>
      <c r="C4" s="336"/>
      <c r="D4" s="336"/>
      <c r="E4" s="337"/>
    </row>
    <row r="5" spans="1:5" x14ac:dyDescent="0.25">
      <c r="A5" s="338"/>
      <c r="B5" s="339"/>
      <c r="C5" s="339"/>
      <c r="D5" s="339"/>
      <c r="E5" s="340"/>
    </row>
    <row r="6" spans="1:5" x14ac:dyDescent="0.25">
      <c r="A6" s="338" t="s">
        <v>33</v>
      </c>
      <c r="B6" s="341"/>
      <c r="C6" s="341"/>
      <c r="D6" s="341"/>
      <c r="E6" s="342"/>
    </row>
    <row r="7" spans="1:5" x14ac:dyDescent="0.25">
      <c r="A7" s="343" t="s">
        <v>32</v>
      </c>
      <c r="B7" s="344"/>
      <c r="C7" s="341"/>
      <c r="D7" s="341"/>
      <c r="E7" s="342"/>
    </row>
    <row r="8" spans="1:5" x14ac:dyDescent="0.25">
      <c r="A8" s="345" t="s">
        <v>31</v>
      </c>
      <c r="B8" s="344"/>
      <c r="C8" s="341"/>
      <c r="D8" s="341"/>
      <c r="E8" s="342"/>
    </row>
    <row r="9" spans="1:5" x14ac:dyDescent="0.25">
      <c r="A9" s="345" t="s">
        <v>30</v>
      </c>
      <c r="B9" s="344"/>
      <c r="C9" s="341"/>
      <c r="D9" s="341"/>
      <c r="E9" s="342"/>
    </row>
    <row r="10" spans="1:5" x14ac:dyDescent="0.25">
      <c r="A10" s="345" t="s">
        <v>29</v>
      </c>
      <c r="B10" s="344"/>
      <c r="C10" s="341"/>
      <c r="D10" s="341"/>
      <c r="E10" s="342"/>
    </row>
    <row r="11" spans="1:5" x14ac:dyDescent="0.25">
      <c r="A11" s="345" t="s">
        <v>28</v>
      </c>
      <c r="B11" s="344"/>
      <c r="C11" s="341"/>
      <c r="D11" s="341"/>
      <c r="E11" s="342"/>
    </row>
    <row r="12" spans="1:5" x14ac:dyDescent="0.25">
      <c r="A12" s="345" t="s">
        <v>27</v>
      </c>
      <c r="B12" s="344"/>
      <c r="C12" s="341"/>
      <c r="D12" s="341"/>
      <c r="E12" s="342"/>
    </row>
    <row r="13" spans="1:5" x14ac:dyDescent="0.25">
      <c r="A13" s="345" t="s">
        <v>421</v>
      </c>
      <c r="B13" s="344"/>
      <c r="C13" s="341"/>
      <c r="D13" s="341"/>
      <c r="E13" s="342"/>
    </row>
    <row r="14" spans="1:5" x14ac:dyDescent="0.25">
      <c r="A14" s="345" t="s">
        <v>26</v>
      </c>
      <c r="B14" s="346"/>
      <c r="C14" s="341"/>
      <c r="D14" s="341"/>
      <c r="E14" s="342"/>
    </row>
    <row r="15" spans="1:5" x14ac:dyDescent="0.25">
      <c r="A15" s="347" t="s">
        <v>25</v>
      </c>
      <c r="B15" s="348"/>
      <c r="C15" s="348"/>
      <c r="D15" s="348"/>
      <c r="E15" s="349"/>
    </row>
    <row r="16" spans="1:5" x14ac:dyDescent="0.25">
      <c r="A16" s="350"/>
      <c r="B16" s="351"/>
      <c r="C16" s="351"/>
      <c r="D16" s="351"/>
      <c r="E16" s="352"/>
    </row>
    <row r="17" spans="1:5" x14ac:dyDescent="0.25">
      <c r="A17" s="353" t="s">
        <v>24</v>
      </c>
      <c r="B17" s="341"/>
      <c r="C17" s="341"/>
      <c r="D17" s="341"/>
      <c r="E17" s="342"/>
    </row>
    <row r="18" spans="1:5" x14ac:dyDescent="0.25">
      <c r="A18" s="353" t="s">
        <v>23</v>
      </c>
      <c r="B18" s="341"/>
      <c r="C18" s="341"/>
      <c r="D18" s="341"/>
      <c r="E18" s="342"/>
    </row>
    <row r="19" spans="1:5" x14ac:dyDescent="0.25">
      <c r="A19" s="338"/>
      <c r="B19" s="341"/>
      <c r="C19" s="341"/>
      <c r="D19" s="341"/>
      <c r="E19" s="342"/>
    </row>
    <row r="20" spans="1:5" x14ac:dyDescent="0.25">
      <c r="A20" s="343" t="s">
        <v>22</v>
      </c>
      <c r="B20" s="341"/>
      <c r="C20" s="341"/>
      <c r="D20" s="341"/>
      <c r="E20" s="342"/>
    </row>
    <row r="21" spans="1:5" x14ac:dyDescent="0.25">
      <c r="A21" s="345" t="s">
        <v>21</v>
      </c>
      <c r="B21" s="344"/>
      <c r="C21" s="341"/>
      <c r="D21" s="341"/>
      <c r="E21" s="342"/>
    </row>
    <row r="22" spans="1:5" x14ac:dyDescent="0.25">
      <c r="A22" s="345" t="s">
        <v>422</v>
      </c>
      <c r="B22" s="344"/>
      <c r="C22" s="341"/>
      <c r="D22" s="341"/>
      <c r="E22" s="342"/>
    </row>
    <row r="23" spans="1:5" x14ac:dyDescent="0.25">
      <c r="A23" s="345" t="s">
        <v>20</v>
      </c>
      <c r="B23" s="344"/>
      <c r="C23" s="341"/>
      <c r="D23" s="341"/>
      <c r="E23" s="342"/>
    </row>
    <row r="24" spans="1:5" ht="15.75" thickBot="1" x14ac:dyDescent="0.3">
      <c r="A24" s="338"/>
      <c r="B24" s="341"/>
      <c r="C24" s="341"/>
      <c r="D24" s="341"/>
      <c r="E24" s="342"/>
    </row>
    <row r="25" spans="1:5" ht="16.5" thickBot="1" x14ac:dyDescent="0.3">
      <c r="A25" s="354" t="s">
        <v>19</v>
      </c>
      <c r="B25" s="355"/>
      <c r="C25" s="355"/>
      <c r="D25" s="355"/>
      <c r="E25" s="356"/>
    </row>
    <row r="26" spans="1:5" ht="16.5" thickBot="1" x14ac:dyDescent="0.3">
      <c r="A26" s="357"/>
      <c r="B26" s="358" t="s">
        <v>18</v>
      </c>
      <c r="C26" s="359"/>
      <c r="D26" s="358" t="s">
        <v>17</v>
      </c>
      <c r="E26" s="360"/>
    </row>
    <row r="27" spans="1:5" ht="15.75" x14ac:dyDescent="0.25">
      <c r="A27" s="361" t="s">
        <v>16</v>
      </c>
      <c r="B27" s="362"/>
      <c r="C27" s="363"/>
      <c r="D27" s="364"/>
      <c r="E27" s="342"/>
    </row>
    <row r="28" spans="1:5" ht="15.75" x14ac:dyDescent="0.25">
      <c r="A28" s="361" t="s">
        <v>15</v>
      </c>
      <c r="B28" s="365"/>
      <c r="C28" s="363">
        <f>B27/60</f>
        <v>0</v>
      </c>
      <c r="D28" s="366"/>
      <c r="E28" s="342"/>
    </row>
    <row r="29" spans="1:5" ht="15.75" x14ac:dyDescent="0.25">
      <c r="A29" s="361" t="s">
        <v>14</v>
      </c>
      <c r="B29" s="365"/>
      <c r="C29" s="363"/>
      <c r="D29" s="366"/>
      <c r="E29" s="342"/>
    </row>
    <row r="30" spans="1:5" ht="15.75" x14ac:dyDescent="0.25">
      <c r="A30" s="361" t="s">
        <v>13</v>
      </c>
      <c r="B30" s="367">
        <v>8760</v>
      </c>
      <c r="C30" s="363"/>
      <c r="D30" s="368"/>
      <c r="E30" s="342"/>
    </row>
    <row r="31" spans="1:5" ht="15.75" x14ac:dyDescent="0.25">
      <c r="A31" s="361" t="s">
        <v>12</v>
      </c>
      <c r="B31" s="369" t="e">
        <f>B30/C28*B28</f>
        <v>#DIV/0!</v>
      </c>
      <c r="C31" s="363"/>
      <c r="D31" s="370"/>
      <c r="E31" s="342"/>
    </row>
    <row r="32" spans="1:5" ht="15.75" x14ac:dyDescent="0.25">
      <c r="A32" s="361" t="s">
        <v>11</v>
      </c>
      <c r="B32" s="371"/>
      <c r="C32" s="341"/>
      <c r="D32" s="372"/>
      <c r="E32" s="342"/>
    </row>
    <row r="33" spans="1:5" ht="16.5" thickBot="1" x14ac:dyDescent="0.3">
      <c r="A33" s="373"/>
      <c r="B33" s="374"/>
      <c r="C33" s="375"/>
      <c r="D33" s="376"/>
      <c r="E33" s="377"/>
    </row>
    <row r="34" spans="1:5" ht="16.5" thickBot="1" x14ac:dyDescent="0.3">
      <c r="A34" s="378"/>
      <c r="B34" s="379"/>
      <c r="C34" s="380"/>
      <c r="D34" s="364"/>
      <c r="E34" s="381"/>
    </row>
    <row r="35" spans="1:5" ht="16.5" thickBot="1" x14ac:dyDescent="0.3">
      <c r="A35" s="361" t="s">
        <v>10</v>
      </c>
      <c r="B35" s="363"/>
      <c r="C35" s="341"/>
      <c r="D35" s="382" t="e">
        <f>(B31-D31)*B29</f>
        <v>#DIV/0!</v>
      </c>
      <c r="E35" s="342"/>
    </row>
    <row r="36" spans="1:5" ht="16.5" thickBot="1" x14ac:dyDescent="0.3">
      <c r="A36" s="361" t="s">
        <v>9</v>
      </c>
      <c r="B36" s="363"/>
      <c r="C36" s="341"/>
      <c r="D36" s="382" t="e">
        <f>D35*12</f>
        <v>#DIV/0!</v>
      </c>
      <c r="E36" s="342"/>
    </row>
    <row r="37" spans="1:5" ht="16.5" thickBot="1" x14ac:dyDescent="0.3">
      <c r="A37" s="361" t="s">
        <v>8</v>
      </c>
      <c r="B37" s="363"/>
      <c r="C37" s="341"/>
      <c r="D37" s="383" t="e">
        <f>D36/D32</f>
        <v>#DIV/0!</v>
      </c>
      <c r="E37" s="342"/>
    </row>
    <row r="38" spans="1:5" ht="15.75" thickBot="1" x14ac:dyDescent="0.3">
      <c r="A38" s="384"/>
      <c r="B38" s="385" t="s">
        <v>7</v>
      </c>
      <c r="C38" s="386"/>
      <c r="D38" s="360"/>
      <c r="E38" s="377"/>
    </row>
  </sheetData>
  <sheetProtection selectLockedCells="1"/>
  <mergeCells count="1">
    <mergeCell ref="A1:E1"/>
  </mergeCells>
  <dataValidations count="24">
    <dataValidation allowBlank="1" showInputMessage="1" showErrorMessage="1" promptTitle="kWh Reading of Existing" prompt="Enter the kWh reading at the end of the metering time limit." sqref="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xr:uid="{00000000-0002-0000-0B00-000000000000}"/>
    <dataValidation allowBlank="1" showInputMessage="1" showErrorMessage="1" promptTitle="Time Metered of Existing" prompt="Enter time as minutes.  Example (one hour and three minutes = 63).  Minimum time for metering for LIHEAP = 30 min._x000a_Minimum time for metering for DOE = 120 min._x000a_" 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xr:uid="{00000000-0002-0000-0B00-000001000000}"/>
    <dataValidation allowBlank="1" showInputMessage="1" showErrorMessage="1" promptTitle="Annual Usage of Replacement" prompt="Enter the Annual Usage of the refrigerator as found on the appliance Energy Guide. " sqref="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xr:uid="{00000000-0002-0000-0B00-000002000000}"/>
    <dataValidation allowBlank="1" showInputMessage="1" showErrorMessage="1" promptTitle="Comments" prompt="Write any relevant comments regarding the refrigeratorbeing evaluated." sqref="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xr:uid="{00000000-0002-0000-0B00-000003000000}"/>
    <dataValidation allowBlank="1" showInputMessage="1" showErrorMessage="1" promptTitle="Color" prompt="Enter the color of the refrigerator being evaluated."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B00-000004000000}"/>
    <dataValidation allowBlank="1" showInputMessage="1" showErrorMessage="1" promptTitle="Serial Number" prompt="Enter the serial numer of the refrigerator being evaluated."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00000000-0002-0000-0B00-000005000000}"/>
    <dataValidation allowBlank="1" showInputMessage="1" showErrorMessage="1" promptTitle="Model Number" prompt="Enter the model numer of the refrigerator being evaluated."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00000000-0002-0000-0B00-000006000000}"/>
    <dataValidation allowBlank="1" showInputMessage="1" showErrorMessage="1" promptTitle="Manufacturer" prompt="Enter the name of the manufacturer of the refrigerator being evaluated."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00000000-0002-0000-0B00-000007000000}"/>
    <dataValidation allowBlank="1" showInputMessage="1" showErrorMessage="1" promptTitle="Refrigerator Location" prompt="Enter the location of the refrigerator being evaluated."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0B00-000008000000}"/>
    <dataValidation type="list" allowBlank="1" showInputMessage="1" showErrorMessage="1" promptTitle="Door Seal Condition" prompt="Select the quality of door seal"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0B00-000009000000}">
      <formula1>"Poor, Fair, Good"</formula1>
    </dataValidation>
    <dataValidation type="list" allowBlank="1" showInputMessage="1" showErrorMessage="1" promptTitle="Type" prompt="Select the type of refrigerator that will be used as the replacement."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xr:uid="{00000000-0002-0000-0B00-00000A000000}">
      <formula1>"Side by Side, Top Freezer, Single Door, Chest Freezer, Upright Freezer, Other"</formula1>
    </dataValidation>
    <dataValidation type="decimal" allowBlank="1" showInputMessage="1" showErrorMessage="1" promptTitle="Cubic Feet" prompt="Input how many cubic feet the existing refrigerator is."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xr:uid="{00000000-0002-0000-0B00-00000B000000}">
      <formula1>0</formula1>
      <formula2>35</formula2>
    </dataValidation>
    <dataValidation type="list" allowBlank="1" showInputMessage="1" showErrorMessage="1" promptTitle="Type" prompt="Select the type of refrigerator is existing."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53:B65554 IX65553:IX65554 ST65553:ST65554 ACP65553:ACP65554 AML65553:AML65554 AWH65553:AWH65554 BGD65553:BGD65554 BPZ65553:BPZ65554 BZV65553:BZV65554 CJR65553:CJR65554 CTN65553:CTN65554 DDJ65553:DDJ65554 DNF65553:DNF65554 DXB65553:DXB65554 EGX65553:EGX65554 EQT65553:EQT65554 FAP65553:FAP65554 FKL65553:FKL65554 FUH65553:FUH65554 GED65553:GED65554 GNZ65553:GNZ65554 GXV65553:GXV65554 HHR65553:HHR65554 HRN65553:HRN65554 IBJ65553:IBJ65554 ILF65553:ILF65554 IVB65553:IVB65554 JEX65553:JEX65554 JOT65553:JOT65554 JYP65553:JYP65554 KIL65553:KIL65554 KSH65553:KSH65554 LCD65553:LCD65554 LLZ65553:LLZ65554 LVV65553:LVV65554 MFR65553:MFR65554 MPN65553:MPN65554 MZJ65553:MZJ65554 NJF65553:NJF65554 NTB65553:NTB65554 OCX65553:OCX65554 OMT65553:OMT65554 OWP65553:OWP65554 PGL65553:PGL65554 PQH65553:PQH65554 QAD65553:QAD65554 QJZ65553:QJZ65554 QTV65553:QTV65554 RDR65553:RDR65554 RNN65553:RNN65554 RXJ65553:RXJ65554 SHF65553:SHF65554 SRB65553:SRB65554 TAX65553:TAX65554 TKT65553:TKT65554 TUP65553:TUP65554 UEL65553:UEL65554 UOH65553:UOH65554 UYD65553:UYD65554 VHZ65553:VHZ65554 VRV65553:VRV65554 WBR65553:WBR65554 WLN65553:WLN65554 WVJ65553:WVJ65554 B131089:B131090 IX131089:IX131090 ST131089:ST131090 ACP131089:ACP131090 AML131089:AML131090 AWH131089:AWH131090 BGD131089:BGD131090 BPZ131089:BPZ131090 BZV131089:BZV131090 CJR131089:CJR131090 CTN131089:CTN131090 DDJ131089:DDJ131090 DNF131089:DNF131090 DXB131089:DXB131090 EGX131089:EGX131090 EQT131089:EQT131090 FAP131089:FAP131090 FKL131089:FKL131090 FUH131089:FUH131090 GED131089:GED131090 GNZ131089:GNZ131090 GXV131089:GXV131090 HHR131089:HHR131090 HRN131089:HRN131090 IBJ131089:IBJ131090 ILF131089:ILF131090 IVB131089:IVB131090 JEX131089:JEX131090 JOT131089:JOT131090 JYP131089:JYP131090 KIL131089:KIL131090 KSH131089:KSH131090 LCD131089:LCD131090 LLZ131089:LLZ131090 LVV131089:LVV131090 MFR131089:MFR131090 MPN131089:MPN131090 MZJ131089:MZJ131090 NJF131089:NJF131090 NTB131089:NTB131090 OCX131089:OCX131090 OMT131089:OMT131090 OWP131089:OWP131090 PGL131089:PGL131090 PQH131089:PQH131090 QAD131089:QAD131090 QJZ131089:QJZ131090 QTV131089:QTV131090 RDR131089:RDR131090 RNN131089:RNN131090 RXJ131089:RXJ131090 SHF131089:SHF131090 SRB131089:SRB131090 TAX131089:TAX131090 TKT131089:TKT131090 TUP131089:TUP131090 UEL131089:UEL131090 UOH131089:UOH131090 UYD131089:UYD131090 VHZ131089:VHZ131090 VRV131089:VRV131090 WBR131089:WBR131090 WLN131089:WLN131090 WVJ131089:WVJ131090 B196625:B196626 IX196625:IX196626 ST196625:ST196626 ACP196625:ACP196626 AML196625:AML196626 AWH196625:AWH196626 BGD196625:BGD196626 BPZ196625:BPZ196626 BZV196625:BZV196626 CJR196625:CJR196626 CTN196625:CTN196626 DDJ196625:DDJ196626 DNF196625:DNF196626 DXB196625:DXB196626 EGX196625:EGX196626 EQT196625:EQT196626 FAP196625:FAP196626 FKL196625:FKL196626 FUH196625:FUH196626 GED196625:GED196626 GNZ196625:GNZ196626 GXV196625:GXV196626 HHR196625:HHR196626 HRN196625:HRN196626 IBJ196625:IBJ196626 ILF196625:ILF196626 IVB196625:IVB196626 JEX196625:JEX196626 JOT196625:JOT196626 JYP196625:JYP196626 KIL196625:KIL196626 KSH196625:KSH196626 LCD196625:LCD196626 LLZ196625:LLZ196626 LVV196625:LVV196626 MFR196625:MFR196626 MPN196625:MPN196626 MZJ196625:MZJ196626 NJF196625:NJF196626 NTB196625:NTB196626 OCX196625:OCX196626 OMT196625:OMT196626 OWP196625:OWP196626 PGL196625:PGL196626 PQH196625:PQH196626 QAD196625:QAD196626 QJZ196625:QJZ196626 QTV196625:QTV196626 RDR196625:RDR196626 RNN196625:RNN196626 RXJ196625:RXJ196626 SHF196625:SHF196626 SRB196625:SRB196626 TAX196625:TAX196626 TKT196625:TKT196626 TUP196625:TUP196626 UEL196625:UEL196626 UOH196625:UOH196626 UYD196625:UYD196626 VHZ196625:VHZ196626 VRV196625:VRV196626 WBR196625:WBR196626 WLN196625:WLN196626 WVJ196625:WVJ196626 B262161:B262162 IX262161:IX262162 ST262161:ST262162 ACP262161:ACP262162 AML262161:AML262162 AWH262161:AWH262162 BGD262161:BGD262162 BPZ262161:BPZ262162 BZV262161:BZV262162 CJR262161:CJR262162 CTN262161:CTN262162 DDJ262161:DDJ262162 DNF262161:DNF262162 DXB262161:DXB262162 EGX262161:EGX262162 EQT262161:EQT262162 FAP262161:FAP262162 FKL262161:FKL262162 FUH262161:FUH262162 GED262161:GED262162 GNZ262161:GNZ262162 GXV262161:GXV262162 HHR262161:HHR262162 HRN262161:HRN262162 IBJ262161:IBJ262162 ILF262161:ILF262162 IVB262161:IVB262162 JEX262161:JEX262162 JOT262161:JOT262162 JYP262161:JYP262162 KIL262161:KIL262162 KSH262161:KSH262162 LCD262161:LCD262162 LLZ262161:LLZ262162 LVV262161:LVV262162 MFR262161:MFR262162 MPN262161:MPN262162 MZJ262161:MZJ262162 NJF262161:NJF262162 NTB262161:NTB262162 OCX262161:OCX262162 OMT262161:OMT262162 OWP262161:OWP262162 PGL262161:PGL262162 PQH262161:PQH262162 QAD262161:QAD262162 QJZ262161:QJZ262162 QTV262161:QTV262162 RDR262161:RDR262162 RNN262161:RNN262162 RXJ262161:RXJ262162 SHF262161:SHF262162 SRB262161:SRB262162 TAX262161:TAX262162 TKT262161:TKT262162 TUP262161:TUP262162 UEL262161:UEL262162 UOH262161:UOH262162 UYD262161:UYD262162 VHZ262161:VHZ262162 VRV262161:VRV262162 WBR262161:WBR262162 WLN262161:WLN262162 WVJ262161:WVJ262162 B327697:B327698 IX327697:IX327698 ST327697:ST327698 ACP327697:ACP327698 AML327697:AML327698 AWH327697:AWH327698 BGD327697:BGD327698 BPZ327697:BPZ327698 BZV327697:BZV327698 CJR327697:CJR327698 CTN327697:CTN327698 DDJ327697:DDJ327698 DNF327697:DNF327698 DXB327697:DXB327698 EGX327697:EGX327698 EQT327697:EQT327698 FAP327697:FAP327698 FKL327697:FKL327698 FUH327697:FUH327698 GED327697:GED327698 GNZ327697:GNZ327698 GXV327697:GXV327698 HHR327697:HHR327698 HRN327697:HRN327698 IBJ327697:IBJ327698 ILF327697:ILF327698 IVB327697:IVB327698 JEX327697:JEX327698 JOT327697:JOT327698 JYP327697:JYP327698 KIL327697:KIL327698 KSH327697:KSH327698 LCD327697:LCD327698 LLZ327697:LLZ327698 LVV327697:LVV327698 MFR327697:MFR327698 MPN327697:MPN327698 MZJ327697:MZJ327698 NJF327697:NJF327698 NTB327697:NTB327698 OCX327697:OCX327698 OMT327697:OMT327698 OWP327697:OWP327698 PGL327697:PGL327698 PQH327697:PQH327698 QAD327697:QAD327698 QJZ327697:QJZ327698 QTV327697:QTV327698 RDR327697:RDR327698 RNN327697:RNN327698 RXJ327697:RXJ327698 SHF327697:SHF327698 SRB327697:SRB327698 TAX327697:TAX327698 TKT327697:TKT327698 TUP327697:TUP327698 UEL327697:UEL327698 UOH327697:UOH327698 UYD327697:UYD327698 VHZ327697:VHZ327698 VRV327697:VRV327698 WBR327697:WBR327698 WLN327697:WLN327698 WVJ327697:WVJ327698 B393233:B393234 IX393233:IX393234 ST393233:ST393234 ACP393233:ACP393234 AML393233:AML393234 AWH393233:AWH393234 BGD393233:BGD393234 BPZ393233:BPZ393234 BZV393233:BZV393234 CJR393233:CJR393234 CTN393233:CTN393234 DDJ393233:DDJ393234 DNF393233:DNF393234 DXB393233:DXB393234 EGX393233:EGX393234 EQT393233:EQT393234 FAP393233:FAP393234 FKL393233:FKL393234 FUH393233:FUH393234 GED393233:GED393234 GNZ393233:GNZ393234 GXV393233:GXV393234 HHR393233:HHR393234 HRN393233:HRN393234 IBJ393233:IBJ393234 ILF393233:ILF393234 IVB393233:IVB393234 JEX393233:JEX393234 JOT393233:JOT393234 JYP393233:JYP393234 KIL393233:KIL393234 KSH393233:KSH393234 LCD393233:LCD393234 LLZ393233:LLZ393234 LVV393233:LVV393234 MFR393233:MFR393234 MPN393233:MPN393234 MZJ393233:MZJ393234 NJF393233:NJF393234 NTB393233:NTB393234 OCX393233:OCX393234 OMT393233:OMT393234 OWP393233:OWP393234 PGL393233:PGL393234 PQH393233:PQH393234 QAD393233:QAD393234 QJZ393233:QJZ393234 QTV393233:QTV393234 RDR393233:RDR393234 RNN393233:RNN393234 RXJ393233:RXJ393234 SHF393233:SHF393234 SRB393233:SRB393234 TAX393233:TAX393234 TKT393233:TKT393234 TUP393233:TUP393234 UEL393233:UEL393234 UOH393233:UOH393234 UYD393233:UYD393234 VHZ393233:VHZ393234 VRV393233:VRV393234 WBR393233:WBR393234 WLN393233:WLN393234 WVJ393233:WVJ393234 B458769:B458770 IX458769:IX458770 ST458769:ST458770 ACP458769:ACP458770 AML458769:AML458770 AWH458769:AWH458770 BGD458769:BGD458770 BPZ458769:BPZ458770 BZV458769:BZV458770 CJR458769:CJR458770 CTN458769:CTN458770 DDJ458769:DDJ458770 DNF458769:DNF458770 DXB458769:DXB458770 EGX458769:EGX458770 EQT458769:EQT458770 FAP458769:FAP458770 FKL458769:FKL458770 FUH458769:FUH458770 GED458769:GED458770 GNZ458769:GNZ458770 GXV458769:GXV458770 HHR458769:HHR458770 HRN458769:HRN458770 IBJ458769:IBJ458770 ILF458769:ILF458770 IVB458769:IVB458770 JEX458769:JEX458770 JOT458769:JOT458770 JYP458769:JYP458770 KIL458769:KIL458770 KSH458769:KSH458770 LCD458769:LCD458770 LLZ458769:LLZ458770 LVV458769:LVV458770 MFR458769:MFR458770 MPN458769:MPN458770 MZJ458769:MZJ458770 NJF458769:NJF458770 NTB458769:NTB458770 OCX458769:OCX458770 OMT458769:OMT458770 OWP458769:OWP458770 PGL458769:PGL458770 PQH458769:PQH458770 QAD458769:QAD458770 QJZ458769:QJZ458770 QTV458769:QTV458770 RDR458769:RDR458770 RNN458769:RNN458770 RXJ458769:RXJ458770 SHF458769:SHF458770 SRB458769:SRB458770 TAX458769:TAX458770 TKT458769:TKT458770 TUP458769:TUP458770 UEL458769:UEL458770 UOH458769:UOH458770 UYD458769:UYD458770 VHZ458769:VHZ458770 VRV458769:VRV458770 WBR458769:WBR458770 WLN458769:WLN458770 WVJ458769:WVJ458770 B524305:B524306 IX524305:IX524306 ST524305:ST524306 ACP524305:ACP524306 AML524305:AML524306 AWH524305:AWH524306 BGD524305:BGD524306 BPZ524305:BPZ524306 BZV524305:BZV524306 CJR524305:CJR524306 CTN524305:CTN524306 DDJ524305:DDJ524306 DNF524305:DNF524306 DXB524305:DXB524306 EGX524305:EGX524306 EQT524305:EQT524306 FAP524305:FAP524306 FKL524305:FKL524306 FUH524305:FUH524306 GED524305:GED524306 GNZ524305:GNZ524306 GXV524305:GXV524306 HHR524305:HHR524306 HRN524305:HRN524306 IBJ524305:IBJ524306 ILF524305:ILF524306 IVB524305:IVB524306 JEX524305:JEX524306 JOT524305:JOT524306 JYP524305:JYP524306 KIL524305:KIL524306 KSH524305:KSH524306 LCD524305:LCD524306 LLZ524305:LLZ524306 LVV524305:LVV524306 MFR524305:MFR524306 MPN524305:MPN524306 MZJ524305:MZJ524306 NJF524305:NJF524306 NTB524305:NTB524306 OCX524305:OCX524306 OMT524305:OMT524306 OWP524305:OWP524306 PGL524305:PGL524306 PQH524305:PQH524306 QAD524305:QAD524306 QJZ524305:QJZ524306 QTV524305:QTV524306 RDR524305:RDR524306 RNN524305:RNN524306 RXJ524305:RXJ524306 SHF524305:SHF524306 SRB524305:SRB524306 TAX524305:TAX524306 TKT524305:TKT524306 TUP524305:TUP524306 UEL524305:UEL524306 UOH524305:UOH524306 UYD524305:UYD524306 VHZ524305:VHZ524306 VRV524305:VRV524306 WBR524305:WBR524306 WLN524305:WLN524306 WVJ524305:WVJ524306 B589841:B589842 IX589841:IX589842 ST589841:ST589842 ACP589841:ACP589842 AML589841:AML589842 AWH589841:AWH589842 BGD589841:BGD589842 BPZ589841:BPZ589842 BZV589841:BZV589842 CJR589841:CJR589842 CTN589841:CTN589842 DDJ589841:DDJ589842 DNF589841:DNF589842 DXB589841:DXB589842 EGX589841:EGX589842 EQT589841:EQT589842 FAP589841:FAP589842 FKL589841:FKL589842 FUH589841:FUH589842 GED589841:GED589842 GNZ589841:GNZ589842 GXV589841:GXV589842 HHR589841:HHR589842 HRN589841:HRN589842 IBJ589841:IBJ589842 ILF589841:ILF589842 IVB589841:IVB589842 JEX589841:JEX589842 JOT589841:JOT589842 JYP589841:JYP589842 KIL589841:KIL589842 KSH589841:KSH589842 LCD589841:LCD589842 LLZ589841:LLZ589842 LVV589841:LVV589842 MFR589841:MFR589842 MPN589841:MPN589842 MZJ589841:MZJ589842 NJF589841:NJF589842 NTB589841:NTB589842 OCX589841:OCX589842 OMT589841:OMT589842 OWP589841:OWP589842 PGL589841:PGL589842 PQH589841:PQH589842 QAD589841:QAD589842 QJZ589841:QJZ589842 QTV589841:QTV589842 RDR589841:RDR589842 RNN589841:RNN589842 RXJ589841:RXJ589842 SHF589841:SHF589842 SRB589841:SRB589842 TAX589841:TAX589842 TKT589841:TKT589842 TUP589841:TUP589842 UEL589841:UEL589842 UOH589841:UOH589842 UYD589841:UYD589842 VHZ589841:VHZ589842 VRV589841:VRV589842 WBR589841:WBR589842 WLN589841:WLN589842 WVJ589841:WVJ589842 B655377:B655378 IX655377:IX655378 ST655377:ST655378 ACP655377:ACP655378 AML655377:AML655378 AWH655377:AWH655378 BGD655377:BGD655378 BPZ655377:BPZ655378 BZV655377:BZV655378 CJR655377:CJR655378 CTN655377:CTN655378 DDJ655377:DDJ655378 DNF655377:DNF655378 DXB655377:DXB655378 EGX655377:EGX655378 EQT655377:EQT655378 FAP655377:FAP655378 FKL655377:FKL655378 FUH655377:FUH655378 GED655377:GED655378 GNZ655377:GNZ655378 GXV655377:GXV655378 HHR655377:HHR655378 HRN655377:HRN655378 IBJ655377:IBJ655378 ILF655377:ILF655378 IVB655377:IVB655378 JEX655377:JEX655378 JOT655377:JOT655378 JYP655377:JYP655378 KIL655377:KIL655378 KSH655377:KSH655378 LCD655377:LCD655378 LLZ655377:LLZ655378 LVV655377:LVV655378 MFR655377:MFR655378 MPN655377:MPN655378 MZJ655377:MZJ655378 NJF655377:NJF655378 NTB655377:NTB655378 OCX655377:OCX655378 OMT655377:OMT655378 OWP655377:OWP655378 PGL655377:PGL655378 PQH655377:PQH655378 QAD655377:QAD655378 QJZ655377:QJZ655378 QTV655377:QTV655378 RDR655377:RDR655378 RNN655377:RNN655378 RXJ655377:RXJ655378 SHF655377:SHF655378 SRB655377:SRB655378 TAX655377:TAX655378 TKT655377:TKT655378 TUP655377:TUP655378 UEL655377:UEL655378 UOH655377:UOH655378 UYD655377:UYD655378 VHZ655377:VHZ655378 VRV655377:VRV655378 WBR655377:WBR655378 WLN655377:WLN655378 WVJ655377:WVJ655378 B720913:B720914 IX720913:IX720914 ST720913:ST720914 ACP720913:ACP720914 AML720913:AML720914 AWH720913:AWH720914 BGD720913:BGD720914 BPZ720913:BPZ720914 BZV720913:BZV720914 CJR720913:CJR720914 CTN720913:CTN720914 DDJ720913:DDJ720914 DNF720913:DNF720914 DXB720913:DXB720914 EGX720913:EGX720914 EQT720913:EQT720914 FAP720913:FAP720914 FKL720913:FKL720914 FUH720913:FUH720914 GED720913:GED720914 GNZ720913:GNZ720914 GXV720913:GXV720914 HHR720913:HHR720914 HRN720913:HRN720914 IBJ720913:IBJ720914 ILF720913:ILF720914 IVB720913:IVB720914 JEX720913:JEX720914 JOT720913:JOT720914 JYP720913:JYP720914 KIL720913:KIL720914 KSH720913:KSH720914 LCD720913:LCD720914 LLZ720913:LLZ720914 LVV720913:LVV720914 MFR720913:MFR720914 MPN720913:MPN720914 MZJ720913:MZJ720914 NJF720913:NJF720914 NTB720913:NTB720914 OCX720913:OCX720914 OMT720913:OMT720914 OWP720913:OWP720914 PGL720913:PGL720914 PQH720913:PQH720914 QAD720913:QAD720914 QJZ720913:QJZ720914 QTV720913:QTV720914 RDR720913:RDR720914 RNN720913:RNN720914 RXJ720913:RXJ720914 SHF720913:SHF720914 SRB720913:SRB720914 TAX720913:TAX720914 TKT720913:TKT720914 TUP720913:TUP720914 UEL720913:UEL720914 UOH720913:UOH720914 UYD720913:UYD720914 VHZ720913:VHZ720914 VRV720913:VRV720914 WBR720913:WBR720914 WLN720913:WLN720914 WVJ720913:WVJ720914 B786449:B786450 IX786449:IX786450 ST786449:ST786450 ACP786449:ACP786450 AML786449:AML786450 AWH786449:AWH786450 BGD786449:BGD786450 BPZ786449:BPZ786450 BZV786449:BZV786450 CJR786449:CJR786450 CTN786449:CTN786450 DDJ786449:DDJ786450 DNF786449:DNF786450 DXB786449:DXB786450 EGX786449:EGX786450 EQT786449:EQT786450 FAP786449:FAP786450 FKL786449:FKL786450 FUH786449:FUH786450 GED786449:GED786450 GNZ786449:GNZ786450 GXV786449:GXV786450 HHR786449:HHR786450 HRN786449:HRN786450 IBJ786449:IBJ786450 ILF786449:ILF786450 IVB786449:IVB786450 JEX786449:JEX786450 JOT786449:JOT786450 JYP786449:JYP786450 KIL786449:KIL786450 KSH786449:KSH786450 LCD786449:LCD786450 LLZ786449:LLZ786450 LVV786449:LVV786450 MFR786449:MFR786450 MPN786449:MPN786450 MZJ786449:MZJ786450 NJF786449:NJF786450 NTB786449:NTB786450 OCX786449:OCX786450 OMT786449:OMT786450 OWP786449:OWP786450 PGL786449:PGL786450 PQH786449:PQH786450 QAD786449:QAD786450 QJZ786449:QJZ786450 QTV786449:QTV786450 RDR786449:RDR786450 RNN786449:RNN786450 RXJ786449:RXJ786450 SHF786449:SHF786450 SRB786449:SRB786450 TAX786449:TAX786450 TKT786449:TKT786450 TUP786449:TUP786450 UEL786449:UEL786450 UOH786449:UOH786450 UYD786449:UYD786450 VHZ786449:VHZ786450 VRV786449:VRV786450 WBR786449:WBR786450 WLN786449:WLN786450 WVJ786449:WVJ786450 B851985:B851986 IX851985:IX851986 ST851985:ST851986 ACP851985:ACP851986 AML851985:AML851986 AWH851985:AWH851986 BGD851985:BGD851986 BPZ851985:BPZ851986 BZV851985:BZV851986 CJR851985:CJR851986 CTN851985:CTN851986 DDJ851985:DDJ851986 DNF851985:DNF851986 DXB851985:DXB851986 EGX851985:EGX851986 EQT851985:EQT851986 FAP851985:FAP851986 FKL851985:FKL851986 FUH851985:FUH851986 GED851985:GED851986 GNZ851985:GNZ851986 GXV851985:GXV851986 HHR851985:HHR851986 HRN851985:HRN851986 IBJ851985:IBJ851986 ILF851985:ILF851986 IVB851985:IVB851986 JEX851985:JEX851986 JOT851985:JOT851986 JYP851985:JYP851986 KIL851985:KIL851986 KSH851985:KSH851986 LCD851985:LCD851986 LLZ851985:LLZ851986 LVV851985:LVV851986 MFR851985:MFR851986 MPN851985:MPN851986 MZJ851985:MZJ851986 NJF851985:NJF851986 NTB851985:NTB851986 OCX851985:OCX851986 OMT851985:OMT851986 OWP851985:OWP851986 PGL851985:PGL851986 PQH851985:PQH851986 QAD851985:QAD851986 QJZ851985:QJZ851986 QTV851985:QTV851986 RDR851985:RDR851986 RNN851985:RNN851986 RXJ851985:RXJ851986 SHF851985:SHF851986 SRB851985:SRB851986 TAX851985:TAX851986 TKT851985:TKT851986 TUP851985:TUP851986 UEL851985:UEL851986 UOH851985:UOH851986 UYD851985:UYD851986 VHZ851985:VHZ851986 VRV851985:VRV851986 WBR851985:WBR851986 WLN851985:WLN851986 WVJ851985:WVJ851986 B917521:B917522 IX917521:IX917522 ST917521:ST917522 ACP917521:ACP917522 AML917521:AML917522 AWH917521:AWH917522 BGD917521:BGD917522 BPZ917521:BPZ917522 BZV917521:BZV917522 CJR917521:CJR917522 CTN917521:CTN917522 DDJ917521:DDJ917522 DNF917521:DNF917522 DXB917521:DXB917522 EGX917521:EGX917522 EQT917521:EQT917522 FAP917521:FAP917522 FKL917521:FKL917522 FUH917521:FUH917522 GED917521:GED917522 GNZ917521:GNZ917522 GXV917521:GXV917522 HHR917521:HHR917522 HRN917521:HRN917522 IBJ917521:IBJ917522 ILF917521:ILF917522 IVB917521:IVB917522 JEX917521:JEX917522 JOT917521:JOT917522 JYP917521:JYP917522 KIL917521:KIL917522 KSH917521:KSH917522 LCD917521:LCD917522 LLZ917521:LLZ917522 LVV917521:LVV917522 MFR917521:MFR917522 MPN917521:MPN917522 MZJ917521:MZJ917522 NJF917521:NJF917522 NTB917521:NTB917522 OCX917521:OCX917522 OMT917521:OMT917522 OWP917521:OWP917522 PGL917521:PGL917522 PQH917521:PQH917522 QAD917521:QAD917522 QJZ917521:QJZ917522 QTV917521:QTV917522 RDR917521:RDR917522 RNN917521:RNN917522 RXJ917521:RXJ917522 SHF917521:SHF917522 SRB917521:SRB917522 TAX917521:TAX917522 TKT917521:TKT917522 TUP917521:TUP917522 UEL917521:UEL917522 UOH917521:UOH917522 UYD917521:UYD917522 VHZ917521:VHZ917522 VRV917521:VRV917522 WBR917521:WBR917522 WLN917521:WLN917522 WVJ917521:WVJ917522 B983057:B983058 IX983057:IX983058 ST983057:ST983058 ACP983057:ACP983058 AML983057:AML983058 AWH983057:AWH983058 BGD983057:BGD983058 BPZ983057:BPZ983058 BZV983057:BZV983058 CJR983057:CJR983058 CTN983057:CTN983058 DDJ983057:DDJ983058 DNF983057:DNF983058 DXB983057:DXB983058 EGX983057:EGX983058 EQT983057:EQT983058 FAP983057:FAP983058 FKL983057:FKL983058 FUH983057:FUH983058 GED983057:GED983058 GNZ983057:GNZ983058 GXV983057:GXV983058 HHR983057:HHR983058 HRN983057:HRN983058 IBJ983057:IBJ983058 ILF983057:ILF983058 IVB983057:IVB983058 JEX983057:JEX983058 JOT983057:JOT983058 JYP983057:JYP983058 KIL983057:KIL983058 KSH983057:KSH983058 LCD983057:LCD983058 LLZ983057:LLZ983058 LVV983057:LVV983058 MFR983057:MFR983058 MPN983057:MPN983058 MZJ983057:MZJ983058 NJF983057:NJF983058 NTB983057:NTB983058 OCX983057:OCX983058 OMT983057:OMT983058 OWP983057:OWP983058 PGL983057:PGL983058 PQH983057:PQH983058 QAD983057:QAD983058 QJZ983057:QJZ983058 QTV983057:QTV983058 RDR983057:RDR983058 RNN983057:RNN983058 RXJ983057:RXJ983058 SHF983057:SHF983058 SRB983057:SRB983058 TAX983057:TAX983058 TKT983057:TKT983058 TUP983057:TUP983058 UEL983057:UEL983058 UOH983057:UOH983058 UYD983057:UYD983058 VHZ983057:VHZ983058 VRV983057:VRV983058 WBR983057:WBR983058 WLN983057:WLN983058 WVJ983057:WVJ983058" xr:uid="{00000000-0002-0000-0B00-00000C000000}">
      <formula1>"Side by Side, Top Freezer, Single Door, Chest Freezer, Upright Freezer, Other"</formula1>
    </dataValidation>
    <dataValidation type="decimal" allowBlank="1" showInputMessage="1" showErrorMessage="1" promptTitle="Cubic Feet" prompt="Input how many cubic feet the replacement refrigerator will be."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xr:uid="{00000000-0002-0000-0B00-00000D000000}">
      <formula1>0</formula1>
      <formula2>35</formula2>
    </dataValidation>
    <dataValidation type="list" allowBlank="1" showInputMessage="1" showErrorMessage="1" promptTitle="Door Swing" prompt="Select which way the replacement door will swing." sqref="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xr:uid="{00000000-0002-0000-0B00-00000E000000}">
      <formula1>"Left, Right"</formula1>
    </dataValidation>
    <dataValidation allowBlank="1" showErrorMessage="1" sqref="B15:C16 IX15:IY16 ST15:SU16 ACP15:ACQ16 AML15:AMM16 AWH15:AWI16 BGD15:BGE16 BPZ15:BQA16 BZV15:BZW16 CJR15:CJS16 CTN15:CTO16 DDJ15:DDK16 DNF15:DNG16 DXB15:DXC16 EGX15:EGY16 EQT15:EQU16 FAP15:FAQ16 FKL15:FKM16 FUH15:FUI16 GED15:GEE16 GNZ15:GOA16 GXV15:GXW16 HHR15:HHS16 HRN15:HRO16 IBJ15:IBK16 ILF15:ILG16 IVB15:IVC16 JEX15:JEY16 JOT15:JOU16 JYP15:JYQ16 KIL15:KIM16 KSH15:KSI16 LCD15:LCE16 LLZ15:LMA16 LVV15:LVW16 MFR15:MFS16 MPN15:MPO16 MZJ15:MZK16 NJF15:NJG16 NTB15:NTC16 OCX15:OCY16 OMT15:OMU16 OWP15:OWQ16 PGL15:PGM16 PQH15:PQI16 QAD15:QAE16 QJZ15:QKA16 QTV15:QTW16 RDR15:RDS16 RNN15:RNO16 RXJ15:RXK16 SHF15:SHG16 SRB15:SRC16 TAX15:TAY16 TKT15:TKU16 TUP15:TUQ16 UEL15:UEM16 UOH15:UOI16 UYD15:UYE16 VHZ15:VIA16 VRV15:VRW16 WBR15:WBS16 WLN15:WLO16 WVJ15:WVK16 B65551:C65552 IX65551:IY65552 ST65551:SU65552 ACP65551:ACQ65552 AML65551:AMM65552 AWH65551:AWI65552 BGD65551:BGE65552 BPZ65551:BQA65552 BZV65551:BZW65552 CJR65551:CJS65552 CTN65551:CTO65552 DDJ65551:DDK65552 DNF65551:DNG65552 DXB65551:DXC65552 EGX65551:EGY65552 EQT65551:EQU65552 FAP65551:FAQ65552 FKL65551:FKM65552 FUH65551:FUI65552 GED65551:GEE65552 GNZ65551:GOA65552 GXV65551:GXW65552 HHR65551:HHS65552 HRN65551:HRO65552 IBJ65551:IBK65552 ILF65551:ILG65552 IVB65551:IVC65552 JEX65551:JEY65552 JOT65551:JOU65552 JYP65551:JYQ65552 KIL65551:KIM65552 KSH65551:KSI65552 LCD65551:LCE65552 LLZ65551:LMA65552 LVV65551:LVW65552 MFR65551:MFS65552 MPN65551:MPO65552 MZJ65551:MZK65552 NJF65551:NJG65552 NTB65551:NTC65552 OCX65551:OCY65552 OMT65551:OMU65552 OWP65551:OWQ65552 PGL65551:PGM65552 PQH65551:PQI65552 QAD65551:QAE65552 QJZ65551:QKA65552 QTV65551:QTW65552 RDR65551:RDS65552 RNN65551:RNO65552 RXJ65551:RXK65552 SHF65551:SHG65552 SRB65551:SRC65552 TAX65551:TAY65552 TKT65551:TKU65552 TUP65551:TUQ65552 UEL65551:UEM65552 UOH65551:UOI65552 UYD65551:UYE65552 VHZ65551:VIA65552 VRV65551:VRW65552 WBR65551:WBS65552 WLN65551:WLO65552 WVJ65551:WVK65552 B131087:C131088 IX131087:IY131088 ST131087:SU131088 ACP131087:ACQ131088 AML131087:AMM131088 AWH131087:AWI131088 BGD131087:BGE131088 BPZ131087:BQA131088 BZV131087:BZW131088 CJR131087:CJS131088 CTN131087:CTO131088 DDJ131087:DDK131088 DNF131087:DNG131088 DXB131087:DXC131088 EGX131087:EGY131088 EQT131087:EQU131088 FAP131087:FAQ131088 FKL131087:FKM131088 FUH131087:FUI131088 GED131087:GEE131088 GNZ131087:GOA131088 GXV131087:GXW131088 HHR131087:HHS131088 HRN131087:HRO131088 IBJ131087:IBK131088 ILF131087:ILG131088 IVB131087:IVC131088 JEX131087:JEY131088 JOT131087:JOU131088 JYP131087:JYQ131088 KIL131087:KIM131088 KSH131087:KSI131088 LCD131087:LCE131088 LLZ131087:LMA131088 LVV131087:LVW131088 MFR131087:MFS131088 MPN131087:MPO131088 MZJ131087:MZK131088 NJF131087:NJG131088 NTB131087:NTC131088 OCX131087:OCY131088 OMT131087:OMU131088 OWP131087:OWQ131088 PGL131087:PGM131088 PQH131087:PQI131088 QAD131087:QAE131088 QJZ131087:QKA131088 QTV131087:QTW131088 RDR131087:RDS131088 RNN131087:RNO131088 RXJ131087:RXK131088 SHF131087:SHG131088 SRB131087:SRC131088 TAX131087:TAY131088 TKT131087:TKU131088 TUP131087:TUQ131088 UEL131087:UEM131088 UOH131087:UOI131088 UYD131087:UYE131088 VHZ131087:VIA131088 VRV131087:VRW131088 WBR131087:WBS131088 WLN131087:WLO131088 WVJ131087:WVK131088 B196623:C196624 IX196623:IY196624 ST196623:SU196624 ACP196623:ACQ196624 AML196623:AMM196624 AWH196623:AWI196624 BGD196623:BGE196624 BPZ196623:BQA196624 BZV196623:BZW196624 CJR196623:CJS196624 CTN196623:CTO196624 DDJ196623:DDK196624 DNF196623:DNG196624 DXB196623:DXC196624 EGX196623:EGY196624 EQT196623:EQU196624 FAP196623:FAQ196624 FKL196623:FKM196624 FUH196623:FUI196624 GED196623:GEE196624 GNZ196623:GOA196624 GXV196623:GXW196624 HHR196623:HHS196624 HRN196623:HRO196624 IBJ196623:IBK196624 ILF196623:ILG196624 IVB196623:IVC196624 JEX196623:JEY196624 JOT196623:JOU196624 JYP196623:JYQ196624 KIL196623:KIM196624 KSH196623:KSI196624 LCD196623:LCE196624 LLZ196623:LMA196624 LVV196623:LVW196624 MFR196623:MFS196624 MPN196623:MPO196624 MZJ196623:MZK196624 NJF196623:NJG196624 NTB196623:NTC196624 OCX196623:OCY196624 OMT196623:OMU196624 OWP196623:OWQ196624 PGL196623:PGM196624 PQH196623:PQI196624 QAD196623:QAE196624 QJZ196623:QKA196624 QTV196623:QTW196624 RDR196623:RDS196624 RNN196623:RNO196624 RXJ196623:RXK196624 SHF196623:SHG196624 SRB196623:SRC196624 TAX196623:TAY196624 TKT196623:TKU196624 TUP196623:TUQ196624 UEL196623:UEM196624 UOH196623:UOI196624 UYD196623:UYE196624 VHZ196623:VIA196624 VRV196623:VRW196624 WBR196623:WBS196624 WLN196623:WLO196624 WVJ196623:WVK196624 B262159:C262160 IX262159:IY262160 ST262159:SU262160 ACP262159:ACQ262160 AML262159:AMM262160 AWH262159:AWI262160 BGD262159:BGE262160 BPZ262159:BQA262160 BZV262159:BZW262160 CJR262159:CJS262160 CTN262159:CTO262160 DDJ262159:DDK262160 DNF262159:DNG262160 DXB262159:DXC262160 EGX262159:EGY262160 EQT262159:EQU262160 FAP262159:FAQ262160 FKL262159:FKM262160 FUH262159:FUI262160 GED262159:GEE262160 GNZ262159:GOA262160 GXV262159:GXW262160 HHR262159:HHS262160 HRN262159:HRO262160 IBJ262159:IBK262160 ILF262159:ILG262160 IVB262159:IVC262160 JEX262159:JEY262160 JOT262159:JOU262160 JYP262159:JYQ262160 KIL262159:KIM262160 KSH262159:KSI262160 LCD262159:LCE262160 LLZ262159:LMA262160 LVV262159:LVW262160 MFR262159:MFS262160 MPN262159:MPO262160 MZJ262159:MZK262160 NJF262159:NJG262160 NTB262159:NTC262160 OCX262159:OCY262160 OMT262159:OMU262160 OWP262159:OWQ262160 PGL262159:PGM262160 PQH262159:PQI262160 QAD262159:QAE262160 QJZ262159:QKA262160 QTV262159:QTW262160 RDR262159:RDS262160 RNN262159:RNO262160 RXJ262159:RXK262160 SHF262159:SHG262160 SRB262159:SRC262160 TAX262159:TAY262160 TKT262159:TKU262160 TUP262159:TUQ262160 UEL262159:UEM262160 UOH262159:UOI262160 UYD262159:UYE262160 VHZ262159:VIA262160 VRV262159:VRW262160 WBR262159:WBS262160 WLN262159:WLO262160 WVJ262159:WVK262160 B327695:C327696 IX327695:IY327696 ST327695:SU327696 ACP327695:ACQ327696 AML327695:AMM327696 AWH327695:AWI327696 BGD327695:BGE327696 BPZ327695:BQA327696 BZV327695:BZW327696 CJR327695:CJS327696 CTN327695:CTO327696 DDJ327695:DDK327696 DNF327695:DNG327696 DXB327695:DXC327696 EGX327695:EGY327696 EQT327695:EQU327696 FAP327695:FAQ327696 FKL327695:FKM327696 FUH327695:FUI327696 GED327695:GEE327696 GNZ327695:GOA327696 GXV327695:GXW327696 HHR327695:HHS327696 HRN327695:HRO327696 IBJ327695:IBK327696 ILF327695:ILG327696 IVB327695:IVC327696 JEX327695:JEY327696 JOT327695:JOU327696 JYP327695:JYQ327696 KIL327695:KIM327696 KSH327695:KSI327696 LCD327695:LCE327696 LLZ327695:LMA327696 LVV327695:LVW327696 MFR327695:MFS327696 MPN327695:MPO327696 MZJ327695:MZK327696 NJF327695:NJG327696 NTB327695:NTC327696 OCX327695:OCY327696 OMT327695:OMU327696 OWP327695:OWQ327696 PGL327695:PGM327696 PQH327695:PQI327696 QAD327695:QAE327696 QJZ327695:QKA327696 QTV327695:QTW327696 RDR327695:RDS327696 RNN327695:RNO327696 RXJ327695:RXK327696 SHF327695:SHG327696 SRB327695:SRC327696 TAX327695:TAY327696 TKT327695:TKU327696 TUP327695:TUQ327696 UEL327695:UEM327696 UOH327695:UOI327696 UYD327695:UYE327696 VHZ327695:VIA327696 VRV327695:VRW327696 WBR327695:WBS327696 WLN327695:WLO327696 WVJ327695:WVK327696 B393231:C393232 IX393231:IY393232 ST393231:SU393232 ACP393231:ACQ393232 AML393231:AMM393232 AWH393231:AWI393232 BGD393231:BGE393232 BPZ393231:BQA393232 BZV393231:BZW393232 CJR393231:CJS393232 CTN393231:CTO393232 DDJ393231:DDK393232 DNF393231:DNG393232 DXB393231:DXC393232 EGX393231:EGY393232 EQT393231:EQU393232 FAP393231:FAQ393232 FKL393231:FKM393232 FUH393231:FUI393232 GED393231:GEE393232 GNZ393231:GOA393232 GXV393231:GXW393232 HHR393231:HHS393232 HRN393231:HRO393232 IBJ393231:IBK393232 ILF393231:ILG393232 IVB393231:IVC393232 JEX393231:JEY393232 JOT393231:JOU393232 JYP393231:JYQ393232 KIL393231:KIM393232 KSH393231:KSI393232 LCD393231:LCE393232 LLZ393231:LMA393232 LVV393231:LVW393232 MFR393231:MFS393232 MPN393231:MPO393232 MZJ393231:MZK393232 NJF393231:NJG393232 NTB393231:NTC393232 OCX393231:OCY393232 OMT393231:OMU393232 OWP393231:OWQ393232 PGL393231:PGM393232 PQH393231:PQI393232 QAD393231:QAE393232 QJZ393231:QKA393232 QTV393231:QTW393232 RDR393231:RDS393232 RNN393231:RNO393232 RXJ393231:RXK393232 SHF393231:SHG393232 SRB393231:SRC393232 TAX393231:TAY393232 TKT393231:TKU393232 TUP393231:TUQ393232 UEL393231:UEM393232 UOH393231:UOI393232 UYD393231:UYE393232 VHZ393231:VIA393232 VRV393231:VRW393232 WBR393231:WBS393232 WLN393231:WLO393232 WVJ393231:WVK393232 B458767:C458768 IX458767:IY458768 ST458767:SU458768 ACP458767:ACQ458768 AML458767:AMM458768 AWH458767:AWI458768 BGD458767:BGE458768 BPZ458767:BQA458768 BZV458767:BZW458768 CJR458767:CJS458768 CTN458767:CTO458768 DDJ458767:DDK458768 DNF458767:DNG458768 DXB458767:DXC458768 EGX458767:EGY458768 EQT458767:EQU458768 FAP458767:FAQ458768 FKL458767:FKM458768 FUH458767:FUI458768 GED458767:GEE458768 GNZ458767:GOA458768 GXV458767:GXW458768 HHR458767:HHS458768 HRN458767:HRO458768 IBJ458767:IBK458768 ILF458767:ILG458768 IVB458767:IVC458768 JEX458767:JEY458768 JOT458767:JOU458768 JYP458767:JYQ458768 KIL458767:KIM458768 KSH458767:KSI458768 LCD458767:LCE458768 LLZ458767:LMA458768 LVV458767:LVW458768 MFR458767:MFS458768 MPN458767:MPO458768 MZJ458767:MZK458768 NJF458767:NJG458768 NTB458767:NTC458768 OCX458767:OCY458768 OMT458767:OMU458768 OWP458767:OWQ458768 PGL458767:PGM458768 PQH458767:PQI458768 QAD458767:QAE458768 QJZ458767:QKA458768 QTV458767:QTW458768 RDR458767:RDS458768 RNN458767:RNO458768 RXJ458767:RXK458768 SHF458767:SHG458768 SRB458767:SRC458768 TAX458767:TAY458768 TKT458767:TKU458768 TUP458767:TUQ458768 UEL458767:UEM458768 UOH458767:UOI458768 UYD458767:UYE458768 VHZ458767:VIA458768 VRV458767:VRW458768 WBR458767:WBS458768 WLN458767:WLO458768 WVJ458767:WVK458768 B524303:C524304 IX524303:IY524304 ST524303:SU524304 ACP524303:ACQ524304 AML524303:AMM524304 AWH524303:AWI524304 BGD524303:BGE524304 BPZ524303:BQA524304 BZV524303:BZW524304 CJR524303:CJS524304 CTN524303:CTO524304 DDJ524303:DDK524304 DNF524303:DNG524304 DXB524303:DXC524304 EGX524303:EGY524304 EQT524303:EQU524304 FAP524303:FAQ524304 FKL524303:FKM524304 FUH524303:FUI524304 GED524303:GEE524304 GNZ524303:GOA524304 GXV524303:GXW524304 HHR524303:HHS524304 HRN524303:HRO524304 IBJ524303:IBK524304 ILF524303:ILG524304 IVB524303:IVC524304 JEX524303:JEY524304 JOT524303:JOU524304 JYP524303:JYQ524304 KIL524303:KIM524304 KSH524303:KSI524304 LCD524303:LCE524304 LLZ524303:LMA524304 LVV524303:LVW524304 MFR524303:MFS524304 MPN524303:MPO524304 MZJ524303:MZK524304 NJF524303:NJG524304 NTB524303:NTC524304 OCX524303:OCY524304 OMT524303:OMU524304 OWP524303:OWQ524304 PGL524303:PGM524304 PQH524303:PQI524304 QAD524303:QAE524304 QJZ524303:QKA524304 QTV524303:QTW524304 RDR524303:RDS524304 RNN524303:RNO524304 RXJ524303:RXK524304 SHF524303:SHG524304 SRB524303:SRC524304 TAX524303:TAY524304 TKT524303:TKU524304 TUP524303:TUQ524304 UEL524303:UEM524304 UOH524303:UOI524304 UYD524303:UYE524304 VHZ524303:VIA524304 VRV524303:VRW524304 WBR524303:WBS524304 WLN524303:WLO524304 WVJ524303:WVK524304 B589839:C589840 IX589839:IY589840 ST589839:SU589840 ACP589839:ACQ589840 AML589839:AMM589840 AWH589839:AWI589840 BGD589839:BGE589840 BPZ589839:BQA589840 BZV589839:BZW589840 CJR589839:CJS589840 CTN589839:CTO589840 DDJ589839:DDK589840 DNF589839:DNG589840 DXB589839:DXC589840 EGX589839:EGY589840 EQT589839:EQU589840 FAP589839:FAQ589840 FKL589839:FKM589840 FUH589839:FUI589840 GED589839:GEE589840 GNZ589839:GOA589840 GXV589839:GXW589840 HHR589839:HHS589840 HRN589839:HRO589840 IBJ589839:IBK589840 ILF589839:ILG589840 IVB589839:IVC589840 JEX589839:JEY589840 JOT589839:JOU589840 JYP589839:JYQ589840 KIL589839:KIM589840 KSH589839:KSI589840 LCD589839:LCE589840 LLZ589839:LMA589840 LVV589839:LVW589840 MFR589839:MFS589840 MPN589839:MPO589840 MZJ589839:MZK589840 NJF589839:NJG589840 NTB589839:NTC589840 OCX589839:OCY589840 OMT589839:OMU589840 OWP589839:OWQ589840 PGL589839:PGM589840 PQH589839:PQI589840 QAD589839:QAE589840 QJZ589839:QKA589840 QTV589839:QTW589840 RDR589839:RDS589840 RNN589839:RNO589840 RXJ589839:RXK589840 SHF589839:SHG589840 SRB589839:SRC589840 TAX589839:TAY589840 TKT589839:TKU589840 TUP589839:TUQ589840 UEL589839:UEM589840 UOH589839:UOI589840 UYD589839:UYE589840 VHZ589839:VIA589840 VRV589839:VRW589840 WBR589839:WBS589840 WLN589839:WLO589840 WVJ589839:WVK589840 B655375:C655376 IX655375:IY655376 ST655375:SU655376 ACP655375:ACQ655376 AML655375:AMM655376 AWH655375:AWI655376 BGD655375:BGE655376 BPZ655375:BQA655376 BZV655375:BZW655376 CJR655375:CJS655376 CTN655375:CTO655376 DDJ655375:DDK655376 DNF655375:DNG655376 DXB655375:DXC655376 EGX655375:EGY655376 EQT655375:EQU655376 FAP655375:FAQ655376 FKL655375:FKM655376 FUH655375:FUI655376 GED655375:GEE655376 GNZ655375:GOA655376 GXV655375:GXW655376 HHR655375:HHS655376 HRN655375:HRO655376 IBJ655375:IBK655376 ILF655375:ILG655376 IVB655375:IVC655376 JEX655375:JEY655376 JOT655375:JOU655376 JYP655375:JYQ655376 KIL655375:KIM655376 KSH655375:KSI655376 LCD655375:LCE655376 LLZ655375:LMA655376 LVV655375:LVW655376 MFR655375:MFS655376 MPN655375:MPO655376 MZJ655375:MZK655376 NJF655375:NJG655376 NTB655375:NTC655376 OCX655375:OCY655376 OMT655375:OMU655376 OWP655375:OWQ655376 PGL655375:PGM655376 PQH655375:PQI655376 QAD655375:QAE655376 QJZ655375:QKA655376 QTV655375:QTW655376 RDR655375:RDS655376 RNN655375:RNO655376 RXJ655375:RXK655376 SHF655375:SHG655376 SRB655375:SRC655376 TAX655375:TAY655376 TKT655375:TKU655376 TUP655375:TUQ655376 UEL655375:UEM655376 UOH655375:UOI655376 UYD655375:UYE655376 VHZ655375:VIA655376 VRV655375:VRW655376 WBR655375:WBS655376 WLN655375:WLO655376 WVJ655375:WVK655376 B720911:C720912 IX720911:IY720912 ST720911:SU720912 ACP720911:ACQ720912 AML720911:AMM720912 AWH720911:AWI720912 BGD720911:BGE720912 BPZ720911:BQA720912 BZV720911:BZW720912 CJR720911:CJS720912 CTN720911:CTO720912 DDJ720911:DDK720912 DNF720911:DNG720912 DXB720911:DXC720912 EGX720911:EGY720912 EQT720911:EQU720912 FAP720911:FAQ720912 FKL720911:FKM720912 FUH720911:FUI720912 GED720911:GEE720912 GNZ720911:GOA720912 GXV720911:GXW720912 HHR720911:HHS720912 HRN720911:HRO720912 IBJ720911:IBK720912 ILF720911:ILG720912 IVB720911:IVC720912 JEX720911:JEY720912 JOT720911:JOU720912 JYP720911:JYQ720912 KIL720911:KIM720912 KSH720911:KSI720912 LCD720911:LCE720912 LLZ720911:LMA720912 LVV720911:LVW720912 MFR720911:MFS720912 MPN720911:MPO720912 MZJ720911:MZK720912 NJF720911:NJG720912 NTB720911:NTC720912 OCX720911:OCY720912 OMT720911:OMU720912 OWP720911:OWQ720912 PGL720911:PGM720912 PQH720911:PQI720912 QAD720911:QAE720912 QJZ720911:QKA720912 QTV720911:QTW720912 RDR720911:RDS720912 RNN720911:RNO720912 RXJ720911:RXK720912 SHF720911:SHG720912 SRB720911:SRC720912 TAX720911:TAY720912 TKT720911:TKU720912 TUP720911:TUQ720912 UEL720911:UEM720912 UOH720911:UOI720912 UYD720911:UYE720912 VHZ720911:VIA720912 VRV720911:VRW720912 WBR720911:WBS720912 WLN720911:WLO720912 WVJ720911:WVK720912 B786447:C786448 IX786447:IY786448 ST786447:SU786448 ACP786447:ACQ786448 AML786447:AMM786448 AWH786447:AWI786448 BGD786447:BGE786448 BPZ786447:BQA786448 BZV786447:BZW786448 CJR786447:CJS786448 CTN786447:CTO786448 DDJ786447:DDK786448 DNF786447:DNG786448 DXB786447:DXC786448 EGX786447:EGY786448 EQT786447:EQU786448 FAP786447:FAQ786448 FKL786447:FKM786448 FUH786447:FUI786448 GED786447:GEE786448 GNZ786447:GOA786448 GXV786447:GXW786448 HHR786447:HHS786448 HRN786447:HRO786448 IBJ786447:IBK786448 ILF786447:ILG786448 IVB786447:IVC786448 JEX786447:JEY786448 JOT786447:JOU786448 JYP786447:JYQ786448 KIL786447:KIM786448 KSH786447:KSI786448 LCD786447:LCE786448 LLZ786447:LMA786448 LVV786447:LVW786448 MFR786447:MFS786448 MPN786447:MPO786448 MZJ786447:MZK786448 NJF786447:NJG786448 NTB786447:NTC786448 OCX786447:OCY786448 OMT786447:OMU786448 OWP786447:OWQ786448 PGL786447:PGM786448 PQH786447:PQI786448 QAD786447:QAE786448 QJZ786447:QKA786448 QTV786447:QTW786448 RDR786447:RDS786448 RNN786447:RNO786448 RXJ786447:RXK786448 SHF786447:SHG786448 SRB786447:SRC786448 TAX786447:TAY786448 TKT786447:TKU786448 TUP786447:TUQ786448 UEL786447:UEM786448 UOH786447:UOI786448 UYD786447:UYE786448 VHZ786447:VIA786448 VRV786447:VRW786448 WBR786447:WBS786448 WLN786447:WLO786448 WVJ786447:WVK786448 B851983:C851984 IX851983:IY851984 ST851983:SU851984 ACP851983:ACQ851984 AML851983:AMM851984 AWH851983:AWI851984 BGD851983:BGE851984 BPZ851983:BQA851984 BZV851983:BZW851984 CJR851983:CJS851984 CTN851983:CTO851984 DDJ851983:DDK851984 DNF851983:DNG851984 DXB851983:DXC851984 EGX851983:EGY851984 EQT851983:EQU851984 FAP851983:FAQ851984 FKL851983:FKM851984 FUH851983:FUI851984 GED851983:GEE851984 GNZ851983:GOA851984 GXV851983:GXW851984 HHR851983:HHS851984 HRN851983:HRO851984 IBJ851983:IBK851984 ILF851983:ILG851984 IVB851983:IVC851984 JEX851983:JEY851984 JOT851983:JOU851984 JYP851983:JYQ851984 KIL851983:KIM851984 KSH851983:KSI851984 LCD851983:LCE851984 LLZ851983:LMA851984 LVV851983:LVW851984 MFR851983:MFS851984 MPN851983:MPO851984 MZJ851983:MZK851984 NJF851983:NJG851984 NTB851983:NTC851984 OCX851983:OCY851984 OMT851983:OMU851984 OWP851983:OWQ851984 PGL851983:PGM851984 PQH851983:PQI851984 QAD851983:QAE851984 QJZ851983:QKA851984 QTV851983:QTW851984 RDR851983:RDS851984 RNN851983:RNO851984 RXJ851983:RXK851984 SHF851983:SHG851984 SRB851983:SRC851984 TAX851983:TAY851984 TKT851983:TKU851984 TUP851983:TUQ851984 UEL851983:UEM851984 UOH851983:UOI851984 UYD851983:UYE851984 VHZ851983:VIA851984 VRV851983:VRW851984 WBR851983:WBS851984 WLN851983:WLO851984 WVJ851983:WVK851984 B917519:C917520 IX917519:IY917520 ST917519:SU917520 ACP917519:ACQ917520 AML917519:AMM917520 AWH917519:AWI917520 BGD917519:BGE917520 BPZ917519:BQA917520 BZV917519:BZW917520 CJR917519:CJS917520 CTN917519:CTO917520 DDJ917519:DDK917520 DNF917519:DNG917520 DXB917519:DXC917520 EGX917519:EGY917520 EQT917519:EQU917520 FAP917519:FAQ917520 FKL917519:FKM917520 FUH917519:FUI917520 GED917519:GEE917520 GNZ917519:GOA917520 GXV917519:GXW917520 HHR917519:HHS917520 HRN917519:HRO917520 IBJ917519:IBK917520 ILF917519:ILG917520 IVB917519:IVC917520 JEX917519:JEY917520 JOT917519:JOU917520 JYP917519:JYQ917520 KIL917519:KIM917520 KSH917519:KSI917520 LCD917519:LCE917520 LLZ917519:LMA917520 LVV917519:LVW917520 MFR917519:MFS917520 MPN917519:MPO917520 MZJ917519:MZK917520 NJF917519:NJG917520 NTB917519:NTC917520 OCX917519:OCY917520 OMT917519:OMU917520 OWP917519:OWQ917520 PGL917519:PGM917520 PQH917519:PQI917520 QAD917519:QAE917520 QJZ917519:QKA917520 QTV917519:QTW917520 RDR917519:RDS917520 RNN917519:RNO917520 RXJ917519:RXK917520 SHF917519:SHG917520 SRB917519:SRC917520 TAX917519:TAY917520 TKT917519:TKU917520 TUP917519:TUQ917520 UEL917519:UEM917520 UOH917519:UOI917520 UYD917519:UYE917520 VHZ917519:VIA917520 VRV917519:VRW917520 WBR917519:WBS917520 WLN917519:WLO917520 WVJ917519:WVK917520 B983055:C983056 IX983055:IY983056 ST983055:SU983056 ACP983055:ACQ983056 AML983055:AMM983056 AWH983055:AWI983056 BGD983055:BGE983056 BPZ983055:BQA983056 BZV983055:BZW983056 CJR983055:CJS983056 CTN983055:CTO983056 DDJ983055:DDK983056 DNF983055:DNG983056 DXB983055:DXC983056 EGX983055:EGY983056 EQT983055:EQU983056 FAP983055:FAQ983056 FKL983055:FKM983056 FUH983055:FUI983056 GED983055:GEE983056 GNZ983055:GOA983056 GXV983055:GXW983056 HHR983055:HHS983056 HRN983055:HRO983056 IBJ983055:IBK983056 ILF983055:ILG983056 IVB983055:IVC983056 JEX983055:JEY983056 JOT983055:JOU983056 JYP983055:JYQ983056 KIL983055:KIM983056 KSH983055:KSI983056 LCD983055:LCE983056 LLZ983055:LMA983056 LVV983055:LVW983056 MFR983055:MFS983056 MPN983055:MPO983056 MZJ983055:MZK983056 NJF983055:NJG983056 NTB983055:NTC983056 OCX983055:OCY983056 OMT983055:OMU983056 OWP983055:OWQ983056 PGL983055:PGM983056 PQH983055:PQI983056 QAD983055:QAE983056 QJZ983055:QKA983056 QTV983055:QTW983056 RDR983055:RDS983056 RNN983055:RNO983056 RXJ983055:RXK983056 SHF983055:SHG983056 SRB983055:SRC983056 TAX983055:TAY983056 TKT983055:TKU983056 TUP983055:TUQ983056 UEL983055:UEM983056 UOH983055:UOI983056 UYD983055:UYE983056 VHZ983055:VIA983056 VRV983055:VRW983056 WBR983055:WBS983056 WLN983055:WLO983056 WVJ983055:WVK983056" xr:uid="{00000000-0002-0000-0B00-00000F000000}"/>
    <dataValidation allowBlank="1" showInputMessage="1" showErrorMessage="1" prompt="Enter Client's Name" sqref="B3:E3 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B65539:E65539 IX65539:JA65539 ST65539:SW65539 ACP65539:ACS65539 AML65539:AMO65539 AWH65539:AWK65539 BGD65539:BGG65539 BPZ65539:BQC65539 BZV65539:BZY65539 CJR65539:CJU65539 CTN65539:CTQ65539 DDJ65539:DDM65539 DNF65539:DNI65539 DXB65539:DXE65539 EGX65539:EHA65539 EQT65539:EQW65539 FAP65539:FAS65539 FKL65539:FKO65539 FUH65539:FUK65539 GED65539:GEG65539 GNZ65539:GOC65539 GXV65539:GXY65539 HHR65539:HHU65539 HRN65539:HRQ65539 IBJ65539:IBM65539 ILF65539:ILI65539 IVB65539:IVE65539 JEX65539:JFA65539 JOT65539:JOW65539 JYP65539:JYS65539 KIL65539:KIO65539 KSH65539:KSK65539 LCD65539:LCG65539 LLZ65539:LMC65539 LVV65539:LVY65539 MFR65539:MFU65539 MPN65539:MPQ65539 MZJ65539:MZM65539 NJF65539:NJI65539 NTB65539:NTE65539 OCX65539:ODA65539 OMT65539:OMW65539 OWP65539:OWS65539 PGL65539:PGO65539 PQH65539:PQK65539 QAD65539:QAG65539 QJZ65539:QKC65539 QTV65539:QTY65539 RDR65539:RDU65539 RNN65539:RNQ65539 RXJ65539:RXM65539 SHF65539:SHI65539 SRB65539:SRE65539 TAX65539:TBA65539 TKT65539:TKW65539 TUP65539:TUS65539 UEL65539:UEO65539 UOH65539:UOK65539 UYD65539:UYG65539 VHZ65539:VIC65539 VRV65539:VRY65539 WBR65539:WBU65539 WLN65539:WLQ65539 WVJ65539:WVM65539 B131075:E131075 IX131075:JA131075 ST131075:SW131075 ACP131075:ACS131075 AML131075:AMO131075 AWH131075:AWK131075 BGD131075:BGG131075 BPZ131075:BQC131075 BZV131075:BZY131075 CJR131075:CJU131075 CTN131075:CTQ131075 DDJ131075:DDM131075 DNF131075:DNI131075 DXB131075:DXE131075 EGX131075:EHA131075 EQT131075:EQW131075 FAP131075:FAS131075 FKL131075:FKO131075 FUH131075:FUK131075 GED131075:GEG131075 GNZ131075:GOC131075 GXV131075:GXY131075 HHR131075:HHU131075 HRN131075:HRQ131075 IBJ131075:IBM131075 ILF131075:ILI131075 IVB131075:IVE131075 JEX131075:JFA131075 JOT131075:JOW131075 JYP131075:JYS131075 KIL131075:KIO131075 KSH131075:KSK131075 LCD131075:LCG131075 LLZ131075:LMC131075 LVV131075:LVY131075 MFR131075:MFU131075 MPN131075:MPQ131075 MZJ131075:MZM131075 NJF131075:NJI131075 NTB131075:NTE131075 OCX131075:ODA131075 OMT131075:OMW131075 OWP131075:OWS131075 PGL131075:PGO131075 PQH131075:PQK131075 QAD131075:QAG131075 QJZ131075:QKC131075 QTV131075:QTY131075 RDR131075:RDU131075 RNN131075:RNQ131075 RXJ131075:RXM131075 SHF131075:SHI131075 SRB131075:SRE131075 TAX131075:TBA131075 TKT131075:TKW131075 TUP131075:TUS131075 UEL131075:UEO131075 UOH131075:UOK131075 UYD131075:UYG131075 VHZ131075:VIC131075 VRV131075:VRY131075 WBR131075:WBU131075 WLN131075:WLQ131075 WVJ131075:WVM131075 B196611:E196611 IX196611:JA196611 ST196611:SW196611 ACP196611:ACS196611 AML196611:AMO196611 AWH196611:AWK196611 BGD196611:BGG196611 BPZ196611:BQC196611 BZV196611:BZY196611 CJR196611:CJU196611 CTN196611:CTQ196611 DDJ196611:DDM196611 DNF196611:DNI196611 DXB196611:DXE196611 EGX196611:EHA196611 EQT196611:EQW196611 FAP196611:FAS196611 FKL196611:FKO196611 FUH196611:FUK196611 GED196611:GEG196611 GNZ196611:GOC196611 GXV196611:GXY196611 HHR196611:HHU196611 HRN196611:HRQ196611 IBJ196611:IBM196611 ILF196611:ILI196611 IVB196611:IVE196611 JEX196611:JFA196611 JOT196611:JOW196611 JYP196611:JYS196611 KIL196611:KIO196611 KSH196611:KSK196611 LCD196611:LCG196611 LLZ196611:LMC196611 LVV196611:LVY196611 MFR196611:MFU196611 MPN196611:MPQ196611 MZJ196611:MZM196611 NJF196611:NJI196611 NTB196611:NTE196611 OCX196611:ODA196611 OMT196611:OMW196611 OWP196611:OWS196611 PGL196611:PGO196611 PQH196611:PQK196611 QAD196611:QAG196611 QJZ196611:QKC196611 QTV196611:QTY196611 RDR196611:RDU196611 RNN196611:RNQ196611 RXJ196611:RXM196611 SHF196611:SHI196611 SRB196611:SRE196611 TAX196611:TBA196611 TKT196611:TKW196611 TUP196611:TUS196611 UEL196611:UEO196611 UOH196611:UOK196611 UYD196611:UYG196611 VHZ196611:VIC196611 VRV196611:VRY196611 WBR196611:WBU196611 WLN196611:WLQ196611 WVJ196611:WVM196611 B262147:E262147 IX262147:JA262147 ST262147:SW262147 ACP262147:ACS262147 AML262147:AMO262147 AWH262147:AWK262147 BGD262147:BGG262147 BPZ262147:BQC262147 BZV262147:BZY262147 CJR262147:CJU262147 CTN262147:CTQ262147 DDJ262147:DDM262147 DNF262147:DNI262147 DXB262147:DXE262147 EGX262147:EHA262147 EQT262147:EQW262147 FAP262147:FAS262147 FKL262147:FKO262147 FUH262147:FUK262147 GED262147:GEG262147 GNZ262147:GOC262147 GXV262147:GXY262147 HHR262147:HHU262147 HRN262147:HRQ262147 IBJ262147:IBM262147 ILF262147:ILI262147 IVB262147:IVE262147 JEX262147:JFA262147 JOT262147:JOW262147 JYP262147:JYS262147 KIL262147:KIO262147 KSH262147:KSK262147 LCD262147:LCG262147 LLZ262147:LMC262147 LVV262147:LVY262147 MFR262147:MFU262147 MPN262147:MPQ262147 MZJ262147:MZM262147 NJF262147:NJI262147 NTB262147:NTE262147 OCX262147:ODA262147 OMT262147:OMW262147 OWP262147:OWS262147 PGL262147:PGO262147 PQH262147:PQK262147 QAD262147:QAG262147 QJZ262147:QKC262147 QTV262147:QTY262147 RDR262147:RDU262147 RNN262147:RNQ262147 RXJ262147:RXM262147 SHF262147:SHI262147 SRB262147:SRE262147 TAX262147:TBA262147 TKT262147:TKW262147 TUP262147:TUS262147 UEL262147:UEO262147 UOH262147:UOK262147 UYD262147:UYG262147 VHZ262147:VIC262147 VRV262147:VRY262147 WBR262147:WBU262147 WLN262147:WLQ262147 WVJ262147:WVM262147 B327683:E327683 IX327683:JA327683 ST327683:SW327683 ACP327683:ACS327683 AML327683:AMO327683 AWH327683:AWK327683 BGD327683:BGG327683 BPZ327683:BQC327683 BZV327683:BZY327683 CJR327683:CJU327683 CTN327683:CTQ327683 DDJ327683:DDM327683 DNF327683:DNI327683 DXB327683:DXE327683 EGX327683:EHA327683 EQT327683:EQW327683 FAP327683:FAS327683 FKL327683:FKO327683 FUH327683:FUK327683 GED327683:GEG327683 GNZ327683:GOC327683 GXV327683:GXY327683 HHR327683:HHU327683 HRN327683:HRQ327683 IBJ327683:IBM327683 ILF327683:ILI327683 IVB327683:IVE327683 JEX327683:JFA327683 JOT327683:JOW327683 JYP327683:JYS327683 KIL327683:KIO327683 KSH327683:KSK327683 LCD327683:LCG327683 LLZ327683:LMC327683 LVV327683:LVY327683 MFR327683:MFU327683 MPN327683:MPQ327683 MZJ327683:MZM327683 NJF327683:NJI327683 NTB327683:NTE327683 OCX327683:ODA327683 OMT327683:OMW327683 OWP327683:OWS327683 PGL327683:PGO327683 PQH327683:PQK327683 QAD327683:QAG327683 QJZ327683:QKC327683 QTV327683:QTY327683 RDR327683:RDU327683 RNN327683:RNQ327683 RXJ327683:RXM327683 SHF327683:SHI327683 SRB327683:SRE327683 TAX327683:TBA327683 TKT327683:TKW327683 TUP327683:TUS327683 UEL327683:UEO327683 UOH327683:UOK327683 UYD327683:UYG327683 VHZ327683:VIC327683 VRV327683:VRY327683 WBR327683:WBU327683 WLN327683:WLQ327683 WVJ327683:WVM327683 B393219:E393219 IX393219:JA393219 ST393219:SW393219 ACP393219:ACS393219 AML393219:AMO393219 AWH393219:AWK393219 BGD393219:BGG393219 BPZ393219:BQC393219 BZV393219:BZY393219 CJR393219:CJU393219 CTN393219:CTQ393219 DDJ393219:DDM393219 DNF393219:DNI393219 DXB393219:DXE393219 EGX393219:EHA393219 EQT393219:EQW393219 FAP393219:FAS393219 FKL393219:FKO393219 FUH393219:FUK393219 GED393219:GEG393219 GNZ393219:GOC393219 GXV393219:GXY393219 HHR393219:HHU393219 HRN393219:HRQ393219 IBJ393219:IBM393219 ILF393219:ILI393219 IVB393219:IVE393219 JEX393219:JFA393219 JOT393219:JOW393219 JYP393219:JYS393219 KIL393219:KIO393219 KSH393219:KSK393219 LCD393219:LCG393219 LLZ393219:LMC393219 LVV393219:LVY393219 MFR393219:MFU393219 MPN393219:MPQ393219 MZJ393219:MZM393219 NJF393219:NJI393219 NTB393219:NTE393219 OCX393219:ODA393219 OMT393219:OMW393219 OWP393219:OWS393219 PGL393219:PGO393219 PQH393219:PQK393219 QAD393219:QAG393219 QJZ393219:QKC393219 QTV393219:QTY393219 RDR393219:RDU393219 RNN393219:RNQ393219 RXJ393219:RXM393219 SHF393219:SHI393219 SRB393219:SRE393219 TAX393219:TBA393219 TKT393219:TKW393219 TUP393219:TUS393219 UEL393219:UEO393219 UOH393219:UOK393219 UYD393219:UYG393219 VHZ393219:VIC393219 VRV393219:VRY393219 WBR393219:WBU393219 WLN393219:WLQ393219 WVJ393219:WVM393219 B458755:E458755 IX458755:JA458755 ST458755:SW458755 ACP458755:ACS458755 AML458755:AMO458755 AWH458755:AWK458755 BGD458755:BGG458755 BPZ458755:BQC458755 BZV458755:BZY458755 CJR458755:CJU458755 CTN458755:CTQ458755 DDJ458755:DDM458755 DNF458755:DNI458755 DXB458755:DXE458755 EGX458755:EHA458755 EQT458755:EQW458755 FAP458755:FAS458755 FKL458755:FKO458755 FUH458755:FUK458755 GED458755:GEG458755 GNZ458755:GOC458755 GXV458755:GXY458755 HHR458755:HHU458755 HRN458755:HRQ458755 IBJ458755:IBM458755 ILF458755:ILI458755 IVB458755:IVE458755 JEX458755:JFA458755 JOT458755:JOW458755 JYP458755:JYS458755 KIL458755:KIO458755 KSH458755:KSK458755 LCD458755:LCG458755 LLZ458755:LMC458755 LVV458755:LVY458755 MFR458755:MFU458755 MPN458755:MPQ458755 MZJ458755:MZM458755 NJF458755:NJI458755 NTB458755:NTE458755 OCX458755:ODA458755 OMT458755:OMW458755 OWP458755:OWS458755 PGL458755:PGO458755 PQH458755:PQK458755 QAD458755:QAG458755 QJZ458755:QKC458755 QTV458755:QTY458755 RDR458755:RDU458755 RNN458755:RNQ458755 RXJ458755:RXM458755 SHF458755:SHI458755 SRB458755:SRE458755 TAX458755:TBA458755 TKT458755:TKW458755 TUP458755:TUS458755 UEL458755:UEO458755 UOH458755:UOK458755 UYD458755:UYG458755 VHZ458755:VIC458755 VRV458755:VRY458755 WBR458755:WBU458755 WLN458755:WLQ458755 WVJ458755:WVM458755 B524291:E524291 IX524291:JA524291 ST524291:SW524291 ACP524291:ACS524291 AML524291:AMO524291 AWH524291:AWK524291 BGD524291:BGG524291 BPZ524291:BQC524291 BZV524291:BZY524291 CJR524291:CJU524291 CTN524291:CTQ524291 DDJ524291:DDM524291 DNF524291:DNI524291 DXB524291:DXE524291 EGX524291:EHA524291 EQT524291:EQW524291 FAP524291:FAS524291 FKL524291:FKO524291 FUH524291:FUK524291 GED524291:GEG524291 GNZ524291:GOC524291 GXV524291:GXY524291 HHR524291:HHU524291 HRN524291:HRQ524291 IBJ524291:IBM524291 ILF524291:ILI524291 IVB524291:IVE524291 JEX524291:JFA524291 JOT524291:JOW524291 JYP524291:JYS524291 KIL524291:KIO524291 KSH524291:KSK524291 LCD524291:LCG524291 LLZ524291:LMC524291 LVV524291:LVY524291 MFR524291:MFU524291 MPN524291:MPQ524291 MZJ524291:MZM524291 NJF524291:NJI524291 NTB524291:NTE524291 OCX524291:ODA524291 OMT524291:OMW524291 OWP524291:OWS524291 PGL524291:PGO524291 PQH524291:PQK524291 QAD524291:QAG524291 QJZ524291:QKC524291 QTV524291:QTY524291 RDR524291:RDU524291 RNN524291:RNQ524291 RXJ524291:RXM524291 SHF524291:SHI524291 SRB524291:SRE524291 TAX524291:TBA524291 TKT524291:TKW524291 TUP524291:TUS524291 UEL524291:UEO524291 UOH524291:UOK524291 UYD524291:UYG524291 VHZ524291:VIC524291 VRV524291:VRY524291 WBR524291:WBU524291 WLN524291:WLQ524291 WVJ524291:WVM524291 B589827:E589827 IX589827:JA589827 ST589827:SW589827 ACP589827:ACS589827 AML589827:AMO589827 AWH589827:AWK589827 BGD589827:BGG589827 BPZ589827:BQC589827 BZV589827:BZY589827 CJR589827:CJU589827 CTN589827:CTQ589827 DDJ589827:DDM589827 DNF589827:DNI589827 DXB589827:DXE589827 EGX589827:EHA589827 EQT589827:EQW589827 FAP589827:FAS589827 FKL589827:FKO589827 FUH589827:FUK589827 GED589827:GEG589827 GNZ589827:GOC589827 GXV589827:GXY589827 HHR589827:HHU589827 HRN589827:HRQ589827 IBJ589827:IBM589827 ILF589827:ILI589827 IVB589827:IVE589827 JEX589827:JFA589827 JOT589827:JOW589827 JYP589827:JYS589827 KIL589827:KIO589827 KSH589827:KSK589827 LCD589827:LCG589827 LLZ589827:LMC589827 LVV589827:LVY589827 MFR589827:MFU589827 MPN589827:MPQ589827 MZJ589827:MZM589827 NJF589827:NJI589827 NTB589827:NTE589827 OCX589827:ODA589827 OMT589827:OMW589827 OWP589827:OWS589827 PGL589827:PGO589827 PQH589827:PQK589827 QAD589827:QAG589827 QJZ589827:QKC589827 QTV589827:QTY589827 RDR589827:RDU589827 RNN589827:RNQ589827 RXJ589827:RXM589827 SHF589827:SHI589827 SRB589827:SRE589827 TAX589827:TBA589827 TKT589827:TKW589827 TUP589827:TUS589827 UEL589827:UEO589827 UOH589827:UOK589827 UYD589827:UYG589827 VHZ589827:VIC589827 VRV589827:VRY589827 WBR589827:WBU589827 WLN589827:WLQ589827 WVJ589827:WVM589827 B655363:E655363 IX655363:JA655363 ST655363:SW655363 ACP655363:ACS655363 AML655363:AMO655363 AWH655363:AWK655363 BGD655363:BGG655363 BPZ655363:BQC655363 BZV655363:BZY655363 CJR655363:CJU655363 CTN655363:CTQ655363 DDJ655363:DDM655363 DNF655363:DNI655363 DXB655363:DXE655363 EGX655363:EHA655363 EQT655363:EQW655363 FAP655363:FAS655363 FKL655363:FKO655363 FUH655363:FUK655363 GED655363:GEG655363 GNZ655363:GOC655363 GXV655363:GXY655363 HHR655363:HHU655363 HRN655363:HRQ655363 IBJ655363:IBM655363 ILF655363:ILI655363 IVB655363:IVE655363 JEX655363:JFA655363 JOT655363:JOW655363 JYP655363:JYS655363 KIL655363:KIO655363 KSH655363:KSK655363 LCD655363:LCG655363 LLZ655363:LMC655363 LVV655363:LVY655363 MFR655363:MFU655363 MPN655363:MPQ655363 MZJ655363:MZM655363 NJF655363:NJI655363 NTB655363:NTE655363 OCX655363:ODA655363 OMT655363:OMW655363 OWP655363:OWS655363 PGL655363:PGO655363 PQH655363:PQK655363 QAD655363:QAG655363 QJZ655363:QKC655363 QTV655363:QTY655363 RDR655363:RDU655363 RNN655363:RNQ655363 RXJ655363:RXM655363 SHF655363:SHI655363 SRB655363:SRE655363 TAX655363:TBA655363 TKT655363:TKW655363 TUP655363:TUS655363 UEL655363:UEO655363 UOH655363:UOK655363 UYD655363:UYG655363 VHZ655363:VIC655363 VRV655363:VRY655363 WBR655363:WBU655363 WLN655363:WLQ655363 WVJ655363:WVM655363 B720899:E720899 IX720899:JA720899 ST720899:SW720899 ACP720899:ACS720899 AML720899:AMO720899 AWH720899:AWK720899 BGD720899:BGG720899 BPZ720899:BQC720899 BZV720899:BZY720899 CJR720899:CJU720899 CTN720899:CTQ720899 DDJ720899:DDM720899 DNF720899:DNI720899 DXB720899:DXE720899 EGX720899:EHA720899 EQT720899:EQW720899 FAP720899:FAS720899 FKL720899:FKO720899 FUH720899:FUK720899 GED720899:GEG720899 GNZ720899:GOC720899 GXV720899:GXY720899 HHR720899:HHU720899 HRN720899:HRQ720899 IBJ720899:IBM720899 ILF720899:ILI720899 IVB720899:IVE720899 JEX720899:JFA720899 JOT720899:JOW720899 JYP720899:JYS720899 KIL720899:KIO720899 KSH720899:KSK720899 LCD720899:LCG720899 LLZ720899:LMC720899 LVV720899:LVY720899 MFR720899:MFU720899 MPN720899:MPQ720899 MZJ720899:MZM720899 NJF720899:NJI720899 NTB720899:NTE720899 OCX720899:ODA720899 OMT720899:OMW720899 OWP720899:OWS720899 PGL720899:PGO720899 PQH720899:PQK720899 QAD720899:QAG720899 QJZ720899:QKC720899 QTV720899:QTY720899 RDR720899:RDU720899 RNN720899:RNQ720899 RXJ720899:RXM720899 SHF720899:SHI720899 SRB720899:SRE720899 TAX720899:TBA720899 TKT720899:TKW720899 TUP720899:TUS720899 UEL720899:UEO720899 UOH720899:UOK720899 UYD720899:UYG720899 VHZ720899:VIC720899 VRV720899:VRY720899 WBR720899:WBU720899 WLN720899:WLQ720899 WVJ720899:WVM720899 B786435:E786435 IX786435:JA786435 ST786435:SW786435 ACP786435:ACS786435 AML786435:AMO786435 AWH786435:AWK786435 BGD786435:BGG786435 BPZ786435:BQC786435 BZV786435:BZY786435 CJR786435:CJU786435 CTN786435:CTQ786435 DDJ786435:DDM786435 DNF786435:DNI786435 DXB786435:DXE786435 EGX786435:EHA786435 EQT786435:EQW786435 FAP786435:FAS786435 FKL786435:FKO786435 FUH786435:FUK786435 GED786435:GEG786435 GNZ786435:GOC786435 GXV786435:GXY786435 HHR786435:HHU786435 HRN786435:HRQ786435 IBJ786435:IBM786435 ILF786435:ILI786435 IVB786435:IVE786435 JEX786435:JFA786435 JOT786435:JOW786435 JYP786435:JYS786435 KIL786435:KIO786435 KSH786435:KSK786435 LCD786435:LCG786435 LLZ786435:LMC786435 LVV786435:LVY786435 MFR786435:MFU786435 MPN786435:MPQ786435 MZJ786435:MZM786435 NJF786435:NJI786435 NTB786435:NTE786435 OCX786435:ODA786435 OMT786435:OMW786435 OWP786435:OWS786435 PGL786435:PGO786435 PQH786435:PQK786435 QAD786435:QAG786435 QJZ786435:QKC786435 QTV786435:QTY786435 RDR786435:RDU786435 RNN786435:RNQ786435 RXJ786435:RXM786435 SHF786435:SHI786435 SRB786435:SRE786435 TAX786435:TBA786435 TKT786435:TKW786435 TUP786435:TUS786435 UEL786435:UEO786435 UOH786435:UOK786435 UYD786435:UYG786435 VHZ786435:VIC786435 VRV786435:VRY786435 WBR786435:WBU786435 WLN786435:WLQ786435 WVJ786435:WVM786435 B851971:E851971 IX851971:JA851971 ST851971:SW851971 ACP851971:ACS851971 AML851971:AMO851971 AWH851971:AWK851971 BGD851971:BGG851971 BPZ851971:BQC851971 BZV851971:BZY851971 CJR851971:CJU851971 CTN851971:CTQ851971 DDJ851971:DDM851971 DNF851971:DNI851971 DXB851971:DXE851971 EGX851971:EHA851971 EQT851971:EQW851971 FAP851971:FAS851971 FKL851971:FKO851971 FUH851971:FUK851971 GED851971:GEG851971 GNZ851971:GOC851971 GXV851971:GXY851971 HHR851971:HHU851971 HRN851971:HRQ851971 IBJ851971:IBM851971 ILF851971:ILI851971 IVB851971:IVE851971 JEX851971:JFA851971 JOT851971:JOW851971 JYP851971:JYS851971 KIL851971:KIO851971 KSH851971:KSK851971 LCD851971:LCG851971 LLZ851971:LMC851971 LVV851971:LVY851971 MFR851971:MFU851971 MPN851971:MPQ851971 MZJ851971:MZM851971 NJF851971:NJI851971 NTB851971:NTE851971 OCX851971:ODA851971 OMT851971:OMW851971 OWP851971:OWS851971 PGL851971:PGO851971 PQH851971:PQK851971 QAD851971:QAG851971 QJZ851971:QKC851971 QTV851971:QTY851971 RDR851971:RDU851971 RNN851971:RNQ851971 RXJ851971:RXM851971 SHF851971:SHI851971 SRB851971:SRE851971 TAX851971:TBA851971 TKT851971:TKW851971 TUP851971:TUS851971 UEL851971:UEO851971 UOH851971:UOK851971 UYD851971:UYG851971 VHZ851971:VIC851971 VRV851971:VRY851971 WBR851971:WBU851971 WLN851971:WLQ851971 WVJ851971:WVM851971 B917507:E917507 IX917507:JA917507 ST917507:SW917507 ACP917507:ACS917507 AML917507:AMO917507 AWH917507:AWK917507 BGD917507:BGG917507 BPZ917507:BQC917507 BZV917507:BZY917507 CJR917507:CJU917507 CTN917507:CTQ917507 DDJ917507:DDM917507 DNF917507:DNI917507 DXB917507:DXE917507 EGX917507:EHA917507 EQT917507:EQW917507 FAP917507:FAS917507 FKL917507:FKO917507 FUH917507:FUK917507 GED917507:GEG917507 GNZ917507:GOC917507 GXV917507:GXY917507 HHR917507:HHU917507 HRN917507:HRQ917507 IBJ917507:IBM917507 ILF917507:ILI917507 IVB917507:IVE917507 JEX917507:JFA917507 JOT917507:JOW917507 JYP917507:JYS917507 KIL917507:KIO917507 KSH917507:KSK917507 LCD917507:LCG917507 LLZ917507:LMC917507 LVV917507:LVY917507 MFR917507:MFU917507 MPN917507:MPQ917507 MZJ917507:MZM917507 NJF917507:NJI917507 NTB917507:NTE917507 OCX917507:ODA917507 OMT917507:OMW917507 OWP917507:OWS917507 PGL917507:PGO917507 PQH917507:PQK917507 QAD917507:QAG917507 QJZ917507:QKC917507 QTV917507:QTY917507 RDR917507:RDU917507 RNN917507:RNQ917507 RXJ917507:RXM917507 SHF917507:SHI917507 SRB917507:SRE917507 TAX917507:TBA917507 TKT917507:TKW917507 TUP917507:TUS917507 UEL917507:UEO917507 UOH917507:UOK917507 UYD917507:UYG917507 VHZ917507:VIC917507 VRV917507:VRY917507 WBR917507:WBU917507 WLN917507:WLQ917507 WVJ917507:WVM917507 B983043:E983043 IX983043:JA983043 ST983043:SW983043 ACP983043:ACS983043 AML983043:AMO983043 AWH983043:AWK983043 BGD983043:BGG983043 BPZ983043:BQC983043 BZV983043:BZY983043 CJR983043:CJU983043 CTN983043:CTQ983043 DDJ983043:DDM983043 DNF983043:DNI983043 DXB983043:DXE983043 EGX983043:EHA983043 EQT983043:EQW983043 FAP983043:FAS983043 FKL983043:FKO983043 FUH983043:FUK983043 GED983043:GEG983043 GNZ983043:GOC983043 GXV983043:GXY983043 HHR983043:HHU983043 HRN983043:HRQ983043 IBJ983043:IBM983043 ILF983043:ILI983043 IVB983043:IVE983043 JEX983043:JFA983043 JOT983043:JOW983043 JYP983043:JYS983043 KIL983043:KIO983043 KSH983043:KSK983043 LCD983043:LCG983043 LLZ983043:LMC983043 LVV983043:LVY983043 MFR983043:MFU983043 MPN983043:MPQ983043 MZJ983043:MZM983043 NJF983043:NJI983043 NTB983043:NTE983043 OCX983043:ODA983043 OMT983043:OMW983043 OWP983043:OWS983043 PGL983043:PGO983043 PQH983043:PQK983043 QAD983043:QAG983043 QJZ983043:QKC983043 QTV983043:QTY983043 RDR983043:RDU983043 RNN983043:RNQ983043 RXJ983043:RXM983043 SHF983043:SHI983043 SRB983043:SRE983043 TAX983043:TBA983043 TKT983043:TKW983043 TUP983043:TUS983043 UEL983043:UEO983043 UOH983043:UOK983043 UYD983043:UYG983043 VHZ983043:VIC983043 VRV983043:VRY983043 WBR983043:WBU983043 WLN983043:WLQ983043 WVJ983043:WVM983043" xr:uid="{00000000-0002-0000-0B00-000010000000}"/>
    <dataValidation allowBlank="1" showInputMessage="1" showErrorMessage="1" promptTitle="Utility Cost of Existing" prompt="Enter the cost per kWh in your area.  This usually ranges from .06 to .14" sqref="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B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B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B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B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B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B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B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B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B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B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B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B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B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B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xr:uid="{00000000-0002-0000-0B00-000011000000}"/>
    <dataValidation allowBlank="1" showInputMessage="1" showErrorMessage="1" prompt="Annual Usage of Existing auto-calculated. " sqref="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xr:uid="{00000000-0002-0000-0B00-000012000000}"/>
    <dataValidation allowBlank="1" showInputMessage="1" showErrorMessage="1" promptTitle="Cost of Replacement" prompt="Refrigerator cost to include: refrigerator, labor to install, and recycling of existing unit." sqref="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xr:uid="{00000000-0002-0000-0B00-000013000000}"/>
    <dataValidation allowBlank="1" showInputMessage="1" showErrorMessage="1" prompt="Annual Savings of Replacement" sqref="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xr:uid="{00000000-0002-0000-0B00-000014000000}"/>
    <dataValidation allowBlank="1" showInputMessage="1" showErrorMessage="1" prompt="Expected Life Savings of Replacement" sqref="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xr:uid="{00000000-0002-0000-0B00-000015000000}"/>
    <dataValidation allowBlank="1" showInputMessage="1" showErrorMessage="1" promptTitle="SIR" prompt="The SIR must be ≥ 1 to qualify for replacement."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xr:uid="{00000000-0002-0000-0B00-000016000000}"/>
    <dataValidation allowBlank="1" showInputMessage="1" showErrorMessage="1" promptTitle="Job Number" prompt="Enter the job number/client ID/audit number for this client. " sqref="B4:E4 IX4:JA4 ST4:SW4 ACP4:ACS4 AML4:AMO4 AWH4:AWK4 BGD4:BGG4 BPZ4:BQC4 BZV4:BZY4 CJR4:CJU4 CTN4:CTQ4 DDJ4:DDM4 DNF4:DNI4 DXB4:DXE4 EGX4:EHA4 EQT4:EQW4 FAP4:FAS4 FKL4:FKO4 FUH4:FUK4 GED4:GEG4 GNZ4:GOC4 GXV4:GXY4 HHR4:HHU4 HRN4:HRQ4 IBJ4:IBM4 ILF4:ILI4 IVB4:IVE4 JEX4:JFA4 JOT4:JOW4 JYP4:JYS4 KIL4:KIO4 KSH4:KSK4 LCD4:LCG4 LLZ4:LMC4 LVV4:LVY4 MFR4:MFU4 MPN4:MPQ4 MZJ4:MZM4 NJF4:NJI4 NTB4:NTE4 OCX4:ODA4 OMT4:OMW4 OWP4:OWS4 PGL4:PGO4 PQH4:PQK4 QAD4:QAG4 QJZ4:QKC4 QTV4:QTY4 RDR4:RDU4 RNN4:RNQ4 RXJ4:RXM4 SHF4:SHI4 SRB4:SRE4 TAX4:TBA4 TKT4:TKW4 TUP4:TUS4 UEL4:UEO4 UOH4:UOK4 UYD4:UYG4 VHZ4:VIC4 VRV4:VRY4 WBR4:WBU4 WLN4:WLQ4 WVJ4:WVM4 B65540:E65540 IX65540:JA65540 ST65540:SW65540 ACP65540:ACS65540 AML65540:AMO65540 AWH65540:AWK65540 BGD65540:BGG65540 BPZ65540:BQC65540 BZV65540:BZY65540 CJR65540:CJU65540 CTN65540:CTQ65540 DDJ65540:DDM65540 DNF65540:DNI65540 DXB65540:DXE65540 EGX65540:EHA65540 EQT65540:EQW65540 FAP65540:FAS65540 FKL65540:FKO65540 FUH65540:FUK65540 GED65540:GEG65540 GNZ65540:GOC65540 GXV65540:GXY65540 HHR65540:HHU65540 HRN65540:HRQ65540 IBJ65540:IBM65540 ILF65540:ILI65540 IVB65540:IVE65540 JEX65540:JFA65540 JOT65540:JOW65540 JYP65540:JYS65540 KIL65540:KIO65540 KSH65540:KSK65540 LCD65540:LCG65540 LLZ65540:LMC65540 LVV65540:LVY65540 MFR65540:MFU65540 MPN65540:MPQ65540 MZJ65540:MZM65540 NJF65540:NJI65540 NTB65540:NTE65540 OCX65540:ODA65540 OMT65540:OMW65540 OWP65540:OWS65540 PGL65540:PGO65540 PQH65540:PQK65540 QAD65540:QAG65540 QJZ65540:QKC65540 QTV65540:QTY65540 RDR65540:RDU65540 RNN65540:RNQ65540 RXJ65540:RXM65540 SHF65540:SHI65540 SRB65540:SRE65540 TAX65540:TBA65540 TKT65540:TKW65540 TUP65540:TUS65540 UEL65540:UEO65540 UOH65540:UOK65540 UYD65540:UYG65540 VHZ65540:VIC65540 VRV65540:VRY65540 WBR65540:WBU65540 WLN65540:WLQ65540 WVJ65540:WVM65540 B131076:E131076 IX131076:JA131076 ST131076:SW131076 ACP131076:ACS131076 AML131076:AMO131076 AWH131076:AWK131076 BGD131076:BGG131076 BPZ131076:BQC131076 BZV131076:BZY131076 CJR131076:CJU131076 CTN131076:CTQ131076 DDJ131076:DDM131076 DNF131076:DNI131076 DXB131076:DXE131076 EGX131076:EHA131076 EQT131076:EQW131076 FAP131076:FAS131076 FKL131076:FKO131076 FUH131076:FUK131076 GED131076:GEG131076 GNZ131076:GOC131076 GXV131076:GXY131076 HHR131076:HHU131076 HRN131076:HRQ131076 IBJ131076:IBM131076 ILF131076:ILI131076 IVB131076:IVE131076 JEX131076:JFA131076 JOT131076:JOW131076 JYP131076:JYS131076 KIL131076:KIO131076 KSH131076:KSK131076 LCD131076:LCG131076 LLZ131076:LMC131076 LVV131076:LVY131076 MFR131076:MFU131076 MPN131076:MPQ131076 MZJ131076:MZM131076 NJF131076:NJI131076 NTB131076:NTE131076 OCX131076:ODA131076 OMT131076:OMW131076 OWP131076:OWS131076 PGL131076:PGO131076 PQH131076:PQK131076 QAD131076:QAG131076 QJZ131076:QKC131076 QTV131076:QTY131076 RDR131076:RDU131076 RNN131076:RNQ131076 RXJ131076:RXM131076 SHF131076:SHI131076 SRB131076:SRE131076 TAX131076:TBA131076 TKT131076:TKW131076 TUP131076:TUS131076 UEL131076:UEO131076 UOH131076:UOK131076 UYD131076:UYG131076 VHZ131076:VIC131076 VRV131076:VRY131076 WBR131076:WBU131076 WLN131076:WLQ131076 WVJ131076:WVM131076 B196612:E196612 IX196612:JA196612 ST196612:SW196612 ACP196612:ACS196612 AML196612:AMO196612 AWH196612:AWK196612 BGD196612:BGG196612 BPZ196612:BQC196612 BZV196612:BZY196612 CJR196612:CJU196612 CTN196612:CTQ196612 DDJ196612:DDM196612 DNF196612:DNI196612 DXB196612:DXE196612 EGX196612:EHA196612 EQT196612:EQW196612 FAP196612:FAS196612 FKL196612:FKO196612 FUH196612:FUK196612 GED196612:GEG196612 GNZ196612:GOC196612 GXV196612:GXY196612 HHR196612:HHU196612 HRN196612:HRQ196612 IBJ196612:IBM196612 ILF196612:ILI196612 IVB196612:IVE196612 JEX196612:JFA196612 JOT196612:JOW196612 JYP196612:JYS196612 KIL196612:KIO196612 KSH196612:KSK196612 LCD196612:LCG196612 LLZ196612:LMC196612 LVV196612:LVY196612 MFR196612:MFU196612 MPN196612:MPQ196612 MZJ196612:MZM196612 NJF196612:NJI196612 NTB196612:NTE196612 OCX196612:ODA196612 OMT196612:OMW196612 OWP196612:OWS196612 PGL196612:PGO196612 PQH196612:PQK196612 QAD196612:QAG196612 QJZ196612:QKC196612 QTV196612:QTY196612 RDR196612:RDU196612 RNN196612:RNQ196612 RXJ196612:RXM196612 SHF196612:SHI196612 SRB196612:SRE196612 TAX196612:TBA196612 TKT196612:TKW196612 TUP196612:TUS196612 UEL196612:UEO196612 UOH196612:UOK196612 UYD196612:UYG196612 VHZ196612:VIC196612 VRV196612:VRY196612 WBR196612:WBU196612 WLN196612:WLQ196612 WVJ196612:WVM196612 B262148:E262148 IX262148:JA262148 ST262148:SW262148 ACP262148:ACS262148 AML262148:AMO262148 AWH262148:AWK262148 BGD262148:BGG262148 BPZ262148:BQC262148 BZV262148:BZY262148 CJR262148:CJU262148 CTN262148:CTQ262148 DDJ262148:DDM262148 DNF262148:DNI262148 DXB262148:DXE262148 EGX262148:EHA262148 EQT262148:EQW262148 FAP262148:FAS262148 FKL262148:FKO262148 FUH262148:FUK262148 GED262148:GEG262148 GNZ262148:GOC262148 GXV262148:GXY262148 HHR262148:HHU262148 HRN262148:HRQ262148 IBJ262148:IBM262148 ILF262148:ILI262148 IVB262148:IVE262148 JEX262148:JFA262148 JOT262148:JOW262148 JYP262148:JYS262148 KIL262148:KIO262148 KSH262148:KSK262148 LCD262148:LCG262148 LLZ262148:LMC262148 LVV262148:LVY262148 MFR262148:MFU262148 MPN262148:MPQ262148 MZJ262148:MZM262148 NJF262148:NJI262148 NTB262148:NTE262148 OCX262148:ODA262148 OMT262148:OMW262148 OWP262148:OWS262148 PGL262148:PGO262148 PQH262148:PQK262148 QAD262148:QAG262148 QJZ262148:QKC262148 QTV262148:QTY262148 RDR262148:RDU262148 RNN262148:RNQ262148 RXJ262148:RXM262148 SHF262148:SHI262148 SRB262148:SRE262148 TAX262148:TBA262148 TKT262148:TKW262148 TUP262148:TUS262148 UEL262148:UEO262148 UOH262148:UOK262148 UYD262148:UYG262148 VHZ262148:VIC262148 VRV262148:VRY262148 WBR262148:WBU262148 WLN262148:WLQ262148 WVJ262148:WVM262148 B327684:E327684 IX327684:JA327684 ST327684:SW327684 ACP327684:ACS327684 AML327684:AMO327684 AWH327684:AWK327684 BGD327684:BGG327684 BPZ327684:BQC327684 BZV327684:BZY327684 CJR327684:CJU327684 CTN327684:CTQ327684 DDJ327684:DDM327684 DNF327684:DNI327684 DXB327684:DXE327684 EGX327684:EHA327684 EQT327684:EQW327684 FAP327684:FAS327684 FKL327684:FKO327684 FUH327684:FUK327684 GED327684:GEG327684 GNZ327684:GOC327684 GXV327684:GXY327684 HHR327684:HHU327684 HRN327684:HRQ327684 IBJ327684:IBM327684 ILF327684:ILI327684 IVB327684:IVE327684 JEX327684:JFA327684 JOT327684:JOW327684 JYP327684:JYS327684 KIL327684:KIO327684 KSH327684:KSK327684 LCD327684:LCG327684 LLZ327684:LMC327684 LVV327684:LVY327684 MFR327684:MFU327684 MPN327684:MPQ327684 MZJ327684:MZM327684 NJF327684:NJI327684 NTB327684:NTE327684 OCX327684:ODA327684 OMT327684:OMW327684 OWP327684:OWS327684 PGL327684:PGO327684 PQH327684:PQK327684 QAD327684:QAG327684 QJZ327684:QKC327684 QTV327684:QTY327684 RDR327684:RDU327684 RNN327684:RNQ327684 RXJ327684:RXM327684 SHF327684:SHI327684 SRB327684:SRE327684 TAX327684:TBA327684 TKT327684:TKW327684 TUP327684:TUS327684 UEL327684:UEO327684 UOH327684:UOK327684 UYD327684:UYG327684 VHZ327684:VIC327684 VRV327684:VRY327684 WBR327684:WBU327684 WLN327684:WLQ327684 WVJ327684:WVM327684 B393220:E393220 IX393220:JA393220 ST393220:SW393220 ACP393220:ACS393220 AML393220:AMO393220 AWH393220:AWK393220 BGD393220:BGG393220 BPZ393220:BQC393220 BZV393220:BZY393220 CJR393220:CJU393220 CTN393220:CTQ393220 DDJ393220:DDM393220 DNF393220:DNI393220 DXB393220:DXE393220 EGX393220:EHA393220 EQT393220:EQW393220 FAP393220:FAS393220 FKL393220:FKO393220 FUH393220:FUK393220 GED393220:GEG393220 GNZ393220:GOC393220 GXV393220:GXY393220 HHR393220:HHU393220 HRN393220:HRQ393220 IBJ393220:IBM393220 ILF393220:ILI393220 IVB393220:IVE393220 JEX393220:JFA393220 JOT393220:JOW393220 JYP393220:JYS393220 KIL393220:KIO393220 KSH393220:KSK393220 LCD393220:LCG393220 LLZ393220:LMC393220 LVV393220:LVY393220 MFR393220:MFU393220 MPN393220:MPQ393220 MZJ393220:MZM393220 NJF393220:NJI393220 NTB393220:NTE393220 OCX393220:ODA393220 OMT393220:OMW393220 OWP393220:OWS393220 PGL393220:PGO393220 PQH393220:PQK393220 QAD393220:QAG393220 QJZ393220:QKC393220 QTV393220:QTY393220 RDR393220:RDU393220 RNN393220:RNQ393220 RXJ393220:RXM393220 SHF393220:SHI393220 SRB393220:SRE393220 TAX393220:TBA393220 TKT393220:TKW393220 TUP393220:TUS393220 UEL393220:UEO393220 UOH393220:UOK393220 UYD393220:UYG393220 VHZ393220:VIC393220 VRV393220:VRY393220 WBR393220:WBU393220 WLN393220:WLQ393220 WVJ393220:WVM393220 B458756:E458756 IX458756:JA458756 ST458756:SW458756 ACP458756:ACS458756 AML458756:AMO458756 AWH458756:AWK458756 BGD458756:BGG458756 BPZ458756:BQC458756 BZV458756:BZY458756 CJR458756:CJU458756 CTN458756:CTQ458756 DDJ458756:DDM458756 DNF458756:DNI458756 DXB458756:DXE458756 EGX458756:EHA458756 EQT458756:EQW458756 FAP458756:FAS458756 FKL458756:FKO458756 FUH458756:FUK458756 GED458756:GEG458756 GNZ458756:GOC458756 GXV458756:GXY458756 HHR458756:HHU458756 HRN458756:HRQ458756 IBJ458756:IBM458756 ILF458756:ILI458756 IVB458756:IVE458756 JEX458756:JFA458756 JOT458756:JOW458756 JYP458756:JYS458756 KIL458756:KIO458756 KSH458756:KSK458756 LCD458756:LCG458756 LLZ458756:LMC458756 LVV458756:LVY458756 MFR458756:MFU458756 MPN458756:MPQ458756 MZJ458756:MZM458756 NJF458756:NJI458756 NTB458756:NTE458756 OCX458756:ODA458756 OMT458756:OMW458756 OWP458756:OWS458756 PGL458756:PGO458756 PQH458756:PQK458756 QAD458756:QAG458756 QJZ458756:QKC458756 QTV458756:QTY458756 RDR458756:RDU458756 RNN458756:RNQ458756 RXJ458756:RXM458756 SHF458756:SHI458756 SRB458756:SRE458756 TAX458756:TBA458756 TKT458756:TKW458756 TUP458756:TUS458756 UEL458756:UEO458756 UOH458756:UOK458756 UYD458756:UYG458756 VHZ458756:VIC458756 VRV458756:VRY458756 WBR458756:WBU458756 WLN458756:WLQ458756 WVJ458756:WVM458756 B524292:E524292 IX524292:JA524292 ST524292:SW524292 ACP524292:ACS524292 AML524292:AMO524292 AWH524292:AWK524292 BGD524292:BGG524292 BPZ524292:BQC524292 BZV524292:BZY524292 CJR524292:CJU524292 CTN524292:CTQ524292 DDJ524292:DDM524292 DNF524292:DNI524292 DXB524292:DXE524292 EGX524292:EHA524292 EQT524292:EQW524292 FAP524292:FAS524292 FKL524292:FKO524292 FUH524292:FUK524292 GED524292:GEG524292 GNZ524292:GOC524292 GXV524292:GXY524292 HHR524292:HHU524292 HRN524292:HRQ524292 IBJ524292:IBM524292 ILF524292:ILI524292 IVB524292:IVE524292 JEX524292:JFA524292 JOT524292:JOW524292 JYP524292:JYS524292 KIL524292:KIO524292 KSH524292:KSK524292 LCD524292:LCG524292 LLZ524292:LMC524292 LVV524292:LVY524292 MFR524292:MFU524292 MPN524292:MPQ524292 MZJ524292:MZM524292 NJF524292:NJI524292 NTB524292:NTE524292 OCX524292:ODA524292 OMT524292:OMW524292 OWP524292:OWS524292 PGL524292:PGO524292 PQH524292:PQK524292 QAD524292:QAG524292 QJZ524292:QKC524292 QTV524292:QTY524292 RDR524292:RDU524292 RNN524292:RNQ524292 RXJ524292:RXM524292 SHF524292:SHI524292 SRB524292:SRE524292 TAX524292:TBA524292 TKT524292:TKW524292 TUP524292:TUS524292 UEL524292:UEO524292 UOH524292:UOK524292 UYD524292:UYG524292 VHZ524292:VIC524292 VRV524292:VRY524292 WBR524292:WBU524292 WLN524292:WLQ524292 WVJ524292:WVM524292 B589828:E589828 IX589828:JA589828 ST589828:SW589828 ACP589828:ACS589828 AML589828:AMO589828 AWH589828:AWK589828 BGD589828:BGG589828 BPZ589828:BQC589828 BZV589828:BZY589828 CJR589828:CJU589828 CTN589828:CTQ589828 DDJ589828:DDM589828 DNF589828:DNI589828 DXB589828:DXE589828 EGX589828:EHA589828 EQT589828:EQW589828 FAP589828:FAS589828 FKL589828:FKO589828 FUH589828:FUK589828 GED589828:GEG589828 GNZ589828:GOC589828 GXV589828:GXY589828 HHR589828:HHU589828 HRN589828:HRQ589828 IBJ589828:IBM589828 ILF589828:ILI589828 IVB589828:IVE589828 JEX589828:JFA589828 JOT589828:JOW589828 JYP589828:JYS589828 KIL589828:KIO589828 KSH589828:KSK589828 LCD589828:LCG589828 LLZ589828:LMC589828 LVV589828:LVY589828 MFR589828:MFU589828 MPN589828:MPQ589828 MZJ589828:MZM589828 NJF589828:NJI589828 NTB589828:NTE589828 OCX589828:ODA589828 OMT589828:OMW589828 OWP589828:OWS589828 PGL589828:PGO589828 PQH589828:PQK589828 QAD589828:QAG589828 QJZ589828:QKC589828 QTV589828:QTY589828 RDR589828:RDU589828 RNN589828:RNQ589828 RXJ589828:RXM589828 SHF589828:SHI589828 SRB589828:SRE589828 TAX589828:TBA589828 TKT589828:TKW589828 TUP589828:TUS589828 UEL589828:UEO589828 UOH589828:UOK589828 UYD589828:UYG589828 VHZ589828:VIC589828 VRV589828:VRY589828 WBR589828:WBU589828 WLN589828:WLQ589828 WVJ589828:WVM589828 B655364:E655364 IX655364:JA655364 ST655364:SW655364 ACP655364:ACS655364 AML655364:AMO655364 AWH655364:AWK655364 BGD655364:BGG655364 BPZ655364:BQC655364 BZV655364:BZY655364 CJR655364:CJU655364 CTN655364:CTQ655364 DDJ655364:DDM655364 DNF655364:DNI655364 DXB655364:DXE655364 EGX655364:EHA655364 EQT655364:EQW655364 FAP655364:FAS655364 FKL655364:FKO655364 FUH655364:FUK655364 GED655364:GEG655364 GNZ655364:GOC655364 GXV655364:GXY655364 HHR655364:HHU655364 HRN655364:HRQ655364 IBJ655364:IBM655364 ILF655364:ILI655364 IVB655364:IVE655364 JEX655364:JFA655364 JOT655364:JOW655364 JYP655364:JYS655364 KIL655364:KIO655364 KSH655364:KSK655364 LCD655364:LCG655364 LLZ655364:LMC655364 LVV655364:LVY655364 MFR655364:MFU655364 MPN655364:MPQ655364 MZJ655364:MZM655364 NJF655364:NJI655364 NTB655364:NTE655364 OCX655364:ODA655364 OMT655364:OMW655364 OWP655364:OWS655364 PGL655364:PGO655364 PQH655364:PQK655364 QAD655364:QAG655364 QJZ655364:QKC655364 QTV655364:QTY655364 RDR655364:RDU655364 RNN655364:RNQ655364 RXJ655364:RXM655364 SHF655364:SHI655364 SRB655364:SRE655364 TAX655364:TBA655364 TKT655364:TKW655364 TUP655364:TUS655364 UEL655364:UEO655364 UOH655364:UOK655364 UYD655364:UYG655364 VHZ655364:VIC655364 VRV655364:VRY655364 WBR655364:WBU655364 WLN655364:WLQ655364 WVJ655364:WVM655364 B720900:E720900 IX720900:JA720900 ST720900:SW720900 ACP720900:ACS720900 AML720900:AMO720900 AWH720900:AWK720900 BGD720900:BGG720900 BPZ720900:BQC720900 BZV720900:BZY720900 CJR720900:CJU720900 CTN720900:CTQ720900 DDJ720900:DDM720900 DNF720900:DNI720900 DXB720900:DXE720900 EGX720900:EHA720900 EQT720900:EQW720900 FAP720900:FAS720900 FKL720900:FKO720900 FUH720900:FUK720900 GED720900:GEG720900 GNZ720900:GOC720900 GXV720900:GXY720900 HHR720900:HHU720900 HRN720900:HRQ720900 IBJ720900:IBM720900 ILF720900:ILI720900 IVB720900:IVE720900 JEX720900:JFA720900 JOT720900:JOW720900 JYP720900:JYS720900 KIL720900:KIO720900 KSH720900:KSK720900 LCD720900:LCG720900 LLZ720900:LMC720900 LVV720900:LVY720900 MFR720900:MFU720900 MPN720900:MPQ720900 MZJ720900:MZM720900 NJF720900:NJI720900 NTB720900:NTE720900 OCX720900:ODA720900 OMT720900:OMW720900 OWP720900:OWS720900 PGL720900:PGO720900 PQH720900:PQK720900 QAD720900:QAG720900 QJZ720900:QKC720900 QTV720900:QTY720900 RDR720900:RDU720900 RNN720900:RNQ720900 RXJ720900:RXM720900 SHF720900:SHI720900 SRB720900:SRE720900 TAX720900:TBA720900 TKT720900:TKW720900 TUP720900:TUS720900 UEL720900:UEO720900 UOH720900:UOK720900 UYD720900:UYG720900 VHZ720900:VIC720900 VRV720900:VRY720900 WBR720900:WBU720900 WLN720900:WLQ720900 WVJ720900:WVM720900 B786436:E786436 IX786436:JA786436 ST786436:SW786436 ACP786436:ACS786436 AML786436:AMO786436 AWH786436:AWK786436 BGD786436:BGG786436 BPZ786436:BQC786436 BZV786436:BZY786436 CJR786436:CJU786436 CTN786436:CTQ786436 DDJ786436:DDM786436 DNF786436:DNI786436 DXB786436:DXE786436 EGX786436:EHA786436 EQT786436:EQW786436 FAP786436:FAS786436 FKL786436:FKO786436 FUH786436:FUK786436 GED786436:GEG786436 GNZ786436:GOC786436 GXV786436:GXY786436 HHR786436:HHU786436 HRN786436:HRQ786436 IBJ786436:IBM786436 ILF786436:ILI786436 IVB786436:IVE786436 JEX786436:JFA786436 JOT786436:JOW786436 JYP786436:JYS786436 KIL786436:KIO786436 KSH786436:KSK786436 LCD786436:LCG786436 LLZ786436:LMC786436 LVV786436:LVY786436 MFR786436:MFU786436 MPN786436:MPQ786436 MZJ786436:MZM786436 NJF786436:NJI786436 NTB786436:NTE786436 OCX786436:ODA786436 OMT786436:OMW786436 OWP786436:OWS786436 PGL786436:PGO786436 PQH786436:PQK786436 QAD786436:QAG786436 QJZ786436:QKC786436 QTV786436:QTY786436 RDR786436:RDU786436 RNN786436:RNQ786436 RXJ786436:RXM786436 SHF786436:SHI786436 SRB786436:SRE786436 TAX786436:TBA786436 TKT786436:TKW786436 TUP786436:TUS786436 UEL786436:UEO786436 UOH786436:UOK786436 UYD786436:UYG786436 VHZ786436:VIC786436 VRV786436:VRY786436 WBR786436:WBU786436 WLN786436:WLQ786436 WVJ786436:WVM786436 B851972:E851972 IX851972:JA851972 ST851972:SW851972 ACP851972:ACS851972 AML851972:AMO851972 AWH851972:AWK851972 BGD851972:BGG851972 BPZ851972:BQC851972 BZV851972:BZY851972 CJR851972:CJU851972 CTN851972:CTQ851972 DDJ851972:DDM851972 DNF851972:DNI851972 DXB851972:DXE851972 EGX851972:EHA851972 EQT851972:EQW851972 FAP851972:FAS851972 FKL851972:FKO851972 FUH851972:FUK851972 GED851972:GEG851972 GNZ851972:GOC851972 GXV851972:GXY851972 HHR851972:HHU851972 HRN851972:HRQ851972 IBJ851972:IBM851972 ILF851972:ILI851972 IVB851972:IVE851972 JEX851972:JFA851972 JOT851972:JOW851972 JYP851972:JYS851972 KIL851972:KIO851972 KSH851972:KSK851972 LCD851972:LCG851972 LLZ851972:LMC851972 LVV851972:LVY851972 MFR851972:MFU851972 MPN851972:MPQ851972 MZJ851972:MZM851972 NJF851972:NJI851972 NTB851972:NTE851972 OCX851972:ODA851972 OMT851972:OMW851972 OWP851972:OWS851972 PGL851972:PGO851972 PQH851972:PQK851972 QAD851972:QAG851972 QJZ851972:QKC851972 QTV851972:QTY851972 RDR851972:RDU851972 RNN851972:RNQ851972 RXJ851972:RXM851972 SHF851972:SHI851972 SRB851972:SRE851972 TAX851972:TBA851972 TKT851972:TKW851972 TUP851972:TUS851972 UEL851972:UEO851972 UOH851972:UOK851972 UYD851972:UYG851972 VHZ851972:VIC851972 VRV851972:VRY851972 WBR851972:WBU851972 WLN851972:WLQ851972 WVJ851972:WVM851972 B917508:E917508 IX917508:JA917508 ST917508:SW917508 ACP917508:ACS917508 AML917508:AMO917508 AWH917508:AWK917508 BGD917508:BGG917508 BPZ917508:BQC917508 BZV917508:BZY917508 CJR917508:CJU917508 CTN917508:CTQ917508 DDJ917508:DDM917508 DNF917508:DNI917508 DXB917508:DXE917508 EGX917508:EHA917508 EQT917508:EQW917508 FAP917508:FAS917508 FKL917508:FKO917508 FUH917508:FUK917508 GED917508:GEG917508 GNZ917508:GOC917508 GXV917508:GXY917508 HHR917508:HHU917508 HRN917508:HRQ917508 IBJ917508:IBM917508 ILF917508:ILI917508 IVB917508:IVE917508 JEX917508:JFA917508 JOT917508:JOW917508 JYP917508:JYS917508 KIL917508:KIO917508 KSH917508:KSK917508 LCD917508:LCG917508 LLZ917508:LMC917508 LVV917508:LVY917508 MFR917508:MFU917508 MPN917508:MPQ917508 MZJ917508:MZM917508 NJF917508:NJI917508 NTB917508:NTE917508 OCX917508:ODA917508 OMT917508:OMW917508 OWP917508:OWS917508 PGL917508:PGO917508 PQH917508:PQK917508 QAD917508:QAG917508 QJZ917508:QKC917508 QTV917508:QTY917508 RDR917508:RDU917508 RNN917508:RNQ917508 RXJ917508:RXM917508 SHF917508:SHI917508 SRB917508:SRE917508 TAX917508:TBA917508 TKT917508:TKW917508 TUP917508:TUS917508 UEL917508:UEO917508 UOH917508:UOK917508 UYD917508:UYG917508 VHZ917508:VIC917508 VRV917508:VRY917508 WBR917508:WBU917508 WLN917508:WLQ917508 WVJ917508:WVM917508 B983044:E983044 IX983044:JA983044 ST983044:SW983044 ACP983044:ACS983044 AML983044:AMO983044 AWH983044:AWK983044 BGD983044:BGG983044 BPZ983044:BQC983044 BZV983044:BZY983044 CJR983044:CJU983044 CTN983044:CTQ983044 DDJ983044:DDM983044 DNF983044:DNI983044 DXB983044:DXE983044 EGX983044:EHA983044 EQT983044:EQW983044 FAP983044:FAS983044 FKL983044:FKO983044 FUH983044:FUK983044 GED983044:GEG983044 GNZ983044:GOC983044 GXV983044:GXY983044 HHR983044:HHU983044 HRN983044:HRQ983044 IBJ983044:IBM983044 ILF983044:ILI983044 IVB983044:IVE983044 JEX983044:JFA983044 JOT983044:JOW983044 JYP983044:JYS983044 KIL983044:KIO983044 KSH983044:KSK983044 LCD983044:LCG983044 LLZ983044:LMC983044 LVV983044:LVY983044 MFR983044:MFU983044 MPN983044:MPQ983044 MZJ983044:MZM983044 NJF983044:NJI983044 NTB983044:NTE983044 OCX983044:ODA983044 OMT983044:OMW983044 OWP983044:OWS983044 PGL983044:PGO983044 PQH983044:PQK983044 QAD983044:QAG983044 QJZ983044:QKC983044 QTV983044:QTY983044 RDR983044:RDU983044 RNN983044:RNQ983044 RXJ983044:RXM983044 SHF983044:SHI983044 SRB983044:SRE983044 TAX983044:TBA983044 TKT983044:TKW983044 TUP983044:TUS983044 UEL983044:UEO983044 UOH983044:UOK983044 UYD983044:UYG983044 VHZ983044:VIC983044 VRV983044:VRY983044 WBR983044:WBU983044 WLN983044:WLQ983044 WVJ983044:WVM983044" xr:uid="{00000000-0002-0000-0B00-000017000000}"/>
  </dataValidations>
  <pageMargins left="0.7" right="0.7" top="0.75" bottom="0.75" header="0.3" footer="0.3"/>
  <pageSetup orientation="portrait" horizont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209"/>
  <sheetViews>
    <sheetView showGridLines="0" topLeftCell="A23" zoomScale="120" zoomScaleNormal="120" workbookViewId="0">
      <selection activeCell="AF24" sqref="AF24"/>
    </sheetView>
  </sheetViews>
  <sheetFormatPr defaultColWidth="9.140625" defaultRowHeight="15" x14ac:dyDescent="0.25"/>
  <cols>
    <col min="1" max="9" width="9.140625" style="139"/>
    <col min="10" max="10" width="11.140625" style="139" customWidth="1"/>
    <col min="11" max="11" width="8" style="139" customWidth="1"/>
    <col min="12" max="30" width="0" style="139" hidden="1" customWidth="1"/>
    <col min="31" max="16384" width="9.140625" style="139"/>
  </cols>
  <sheetData>
    <row r="1" spans="1:13" customFormat="1" ht="3.75" customHeight="1" thickBot="1" x14ac:dyDescent="0.3">
      <c r="A1" s="1161"/>
      <c r="B1" s="1161"/>
      <c r="C1" s="1161"/>
      <c r="D1" s="1161"/>
      <c r="E1" s="1161"/>
      <c r="F1" s="1161"/>
      <c r="G1" s="1161"/>
      <c r="H1" s="1161"/>
      <c r="I1" s="1161"/>
      <c r="J1" s="1161"/>
      <c r="K1" s="1161"/>
      <c r="L1" s="1161"/>
      <c r="M1" s="1161"/>
    </row>
    <row r="2" spans="1:13" x14ac:dyDescent="0.25">
      <c r="A2" s="442" t="s">
        <v>214</v>
      </c>
      <c r="B2" s="1114">
        <f>'Contact Info'!B3</f>
        <v>0</v>
      </c>
      <c r="C2" s="1114"/>
      <c r="D2" s="442" t="s">
        <v>213</v>
      </c>
      <c r="E2" s="1115">
        <f>'Contact Info'!D3</f>
        <v>0</v>
      </c>
      <c r="F2" s="1116"/>
      <c r="G2" s="1116"/>
      <c r="H2" s="1116"/>
      <c r="I2" s="1116"/>
      <c r="J2" s="1116"/>
      <c r="K2" s="1117"/>
    </row>
    <row r="3" spans="1:13" x14ac:dyDescent="0.25">
      <c r="A3" s="1131"/>
      <c r="B3" s="1131"/>
      <c r="C3" s="1131"/>
      <c r="D3" s="1131"/>
      <c r="E3" s="1131"/>
      <c r="F3" s="1131"/>
      <c r="G3" s="1131"/>
      <c r="H3" s="1131"/>
      <c r="I3" s="1131"/>
      <c r="J3" s="1131"/>
      <c r="K3" s="1131"/>
    </row>
    <row r="4" spans="1:13" ht="18" customHeight="1" x14ac:dyDescent="0.3">
      <c r="A4" s="1149" t="s">
        <v>188</v>
      </c>
      <c r="B4" s="1149"/>
      <c r="C4" s="1149"/>
      <c r="D4" s="1149"/>
      <c r="E4" s="1149"/>
      <c r="F4" s="1149"/>
      <c r="G4" s="1149"/>
      <c r="H4" s="1149"/>
      <c r="I4" s="1149"/>
      <c r="J4" s="1149"/>
      <c r="K4" s="1149"/>
    </row>
    <row r="5" spans="1:13" ht="18" customHeight="1" x14ac:dyDescent="0.25">
      <c r="A5" s="1150" t="s">
        <v>212</v>
      </c>
      <c r="B5" s="1150"/>
      <c r="C5" s="1150"/>
      <c r="D5" s="1150"/>
      <c r="E5" s="1150"/>
      <c r="F5" s="1150"/>
      <c r="G5" s="1150"/>
      <c r="H5" s="1150"/>
      <c r="I5" s="1150"/>
      <c r="J5" s="1150"/>
      <c r="K5" s="1150"/>
    </row>
    <row r="6" spans="1:13" ht="9" customHeight="1" x14ac:dyDescent="0.25">
      <c r="A6" s="1151"/>
      <c r="B6" s="1151"/>
      <c r="C6" s="1151"/>
      <c r="D6" s="1151"/>
      <c r="E6" s="1151"/>
      <c r="F6" s="1151"/>
      <c r="G6" s="1151"/>
      <c r="H6" s="1151"/>
      <c r="I6" s="1151"/>
      <c r="J6" s="1151"/>
      <c r="K6" s="1151"/>
    </row>
    <row r="7" spans="1:13" ht="14.45" customHeight="1" x14ac:dyDescent="0.25">
      <c r="A7" s="1127" t="s">
        <v>708</v>
      </c>
      <c r="B7" s="1127"/>
      <c r="C7" s="1127"/>
      <c r="D7" s="1127"/>
      <c r="E7" s="1127"/>
      <c r="F7" s="1127"/>
      <c r="G7" s="1127"/>
      <c r="H7" s="1127"/>
      <c r="I7" s="1127"/>
      <c r="J7" s="1127"/>
      <c r="K7" s="1127"/>
    </row>
    <row r="8" spans="1:13" ht="18" customHeight="1" x14ac:dyDescent="0.25">
      <c r="A8" s="1127"/>
      <c r="B8" s="1127"/>
      <c r="C8" s="1127"/>
      <c r="D8" s="1127"/>
      <c r="E8" s="1127"/>
      <c r="F8" s="1127"/>
      <c r="G8" s="1127"/>
      <c r="H8" s="1127"/>
      <c r="I8" s="1127"/>
      <c r="J8" s="1127"/>
      <c r="K8" s="1127"/>
    </row>
    <row r="9" spans="1:13" x14ac:dyDescent="0.25">
      <c r="A9" s="1127"/>
      <c r="B9" s="1127"/>
      <c r="C9" s="1127"/>
      <c r="D9" s="1127"/>
      <c r="E9" s="1127"/>
      <c r="F9" s="1127"/>
      <c r="G9" s="1127"/>
      <c r="H9" s="1127"/>
      <c r="I9" s="1127"/>
      <c r="J9" s="1127"/>
      <c r="K9" s="1127"/>
    </row>
    <row r="10" spans="1:13" ht="18" customHeight="1" x14ac:dyDescent="0.25">
      <c r="A10" s="1127"/>
      <c r="B10" s="1127"/>
      <c r="C10" s="1127"/>
      <c r="D10" s="1127"/>
      <c r="E10" s="1127"/>
      <c r="F10" s="1127"/>
      <c r="G10" s="1127"/>
      <c r="H10" s="1127"/>
      <c r="I10" s="1127"/>
      <c r="J10" s="1127"/>
      <c r="K10" s="1127"/>
    </row>
    <row r="11" spans="1:13" ht="9" customHeight="1" x14ac:dyDescent="0.25">
      <c r="A11" s="1152"/>
      <c r="B11" s="1152"/>
      <c r="C11" s="1152"/>
      <c r="D11" s="1152"/>
      <c r="E11" s="1152"/>
      <c r="F11" s="1152"/>
      <c r="G11" s="1152"/>
      <c r="H11" s="1152"/>
      <c r="I11" s="1152"/>
      <c r="J11" s="1152"/>
      <c r="K11" s="1152"/>
    </row>
    <row r="12" spans="1:13" ht="14.45" customHeight="1" x14ac:dyDescent="0.25">
      <c r="A12" s="1153" t="s">
        <v>955</v>
      </c>
      <c r="B12" s="1127"/>
      <c r="C12" s="1127"/>
      <c r="D12" s="1127"/>
      <c r="E12" s="1127"/>
      <c r="F12" s="1127"/>
      <c r="G12" s="1127"/>
      <c r="H12" s="1127"/>
      <c r="I12" s="1127"/>
      <c r="J12" s="1127"/>
      <c r="K12" s="1127"/>
    </row>
    <row r="13" spans="1:13" ht="18" customHeight="1" x14ac:dyDescent="0.25">
      <c r="A13" s="1127"/>
      <c r="B13" s="1127"/>
      <c r="C13" s="1127"/>
      <c r="D13" s="1127"/>
      <c r="E13" s="1127"/>
      <c r="F13" s="1127"/>
      <c r="G13" s="1127"/>
      <c r="H13" s="1127"/>
      <c r="I13" s="1127"/>
      <c r="J13" s="1127"/>
      <c r="K13" s="1127"/>
    </row>
    <row r="14" spans="1:13" x14ac:dyDescent="0.25">
      <c r="A14" s="1127"/>
      <c r="B14" s="1127"/>
      <c r="C14" s="1127"/>
      <c r="D14" s="1127"/>
      <c r="E14" s="1127"/>
      <c r="F14" s="1127"/>
      <c r="G14" s="1127"/>
      <c r="H14" s="1127"/>
      <c r="I14" s="1127"/>
      <c r="J14" s="1127"/>
      <c r="K14" s="1127"/>
    </row>
    <row r="15" spans="1:13" ht="18" customHeight="1" x14ac:dyDescent="0.25">
      <c r="A15" s="1127"/>
      <c r="B15" s="1127"/>
      <c r="C15" s="1127"/>
      <c r="D15" s="1127"/>
      <c r="E15" s="1127"/>
      <c r="F15" s="1127"/>
      <c r="G15" s="1127"/>
      <c r="H15" s="1127"/>
      <c r="I15" s="1127"/>
      <c r="J15" s="1127"/>
      <c r="K15" s="1127"/>
    </row>
    <row r="16" spans="1:13" ht="9" customHeight="1" x14ac:dyDescent="0.25">
      <c r="A16" s="1130"/>
      <c r="B16" s="1130"/>
      <c r="C16" s="1130"/>
      <c r="D16" s="1130"/>
      <c r="E16" s="1130"/>
      <c r="F16" s="1130"/>
      <c r="G16" s="1130"/>
      <c r="H16" s="1130"/>
      <c r="I16" s="1130"/>
      <c r="J16" s="1130"/>
      <c r="K16" s="1130"/>
    </row>
    <row r="17" spans="1:11" ht="18" customHeight="1" x14ac:dyDescent="0.25">
      <c r="A17" s="1119" t="s">
        <v>728</v>
      </c>
      <c r="B17" s="1119"/>
      <c r="C17" s="1119"/>
      <c r="D17" s="1119"/>
      <c r="E17" s="1119"/>
      <c r="F17" s="1119"/>
      <c r="G17" s="1119"/>
      <c r="H17" s="1119"/>
      <c r="I17" s="1119"/>
      <c r="J17" s="1119"/>
      <c r="K17" s="1119"/>
    </row>
    <row r="18" spans="1:11" ht="9" customHeight="1" x14ac:dyDescent="0.25">
      <c r="A18" s="1130"/>
      <c r="B18" s="1130"/>
      <c r="C18" s="1130"/>
      <c r="D18" s="1130"/>
      <c r="E18" s="1130"/>
      <c r="F18" s="1130"/>
      <c r="G18" s="1130"/>
      <c r="H18" s="1130"/>
      <c r="I18" s="1130"/>
      <c r="J18" s="1130"/>
      <c r="K18" s="1130"/>
    </row>
    <row r="19" spans="1:11" x14ac:dyDescent="0.25">
      <c r="A19" s="1132" t="s">
        <v>211</v>
      </c>
      <c r="B19" s="1132"/>
      <c r="C19" s="1132"/>
      <c r="D19" s="1132"/>
      <c r="E19" s="1132"/>
      <c r="F19" s="1132"/>
      <c r="G19" s="1132"/>
      <c r="H19" s="1132"/>
      <c r="I19" s="1132"/>
      <c r="J19" s="1132"/>
      <c r="K19" s="1132"/>
    </row>
    <row r="20" spans="1:11" x14ac:dyDescent="0.25">
      <c r="A20" s="1133"/>
      <c r="B20" s="1133"/>
      <c r="C20" s="1133"/>
      <c r="D20" s="1133"/>
      <c r="E20" s="1133"/>
      <c r="F20" s="1133"/>
      <c r="G20" s="1133"/>
      <c r="H20" s="1133"/>
      <c r="I20" s="1133"/>
      <c r="J20" s="1133"/>
      <c r="K20" s="1133"/>
    </row>
    <row r="21" spans="1:11" ht="31.9" customHeight="1" x14ac:dyDescent="0.25">
      <c r="A21" s="1127" t="s">
        <v>709</v>
      </c>
      <c r="B21" s="1127"/>
      <c r="C21" s="1127"/>
      <c r="D21" s="1127"/>
      <c r="E21" s="1127"/>
      <c r="F21" s="1127"/>
      <c r="G21" s="1127"/>
      <c r="H21" s="1127"/>
      <c r="I21" s="1127"/>
      <c r="J21" s="1127"/>
      <c r="K21" s="1127"/>
    </row>
    <row r="22" spans="1:11" ht="31.9" customHeight="1" x14ac:dyDescent="0.25">
      <c r="A22" s="432"/>
      <c r="B22" s="432"/>
      <c r="C22" s="432"/>
      <c r="D22" s="432"/>
      <c r="E22" s="432"/>
      <c r="F22" s="432"/>
      <c r="G22" s="432"/>
      <c r="H22" s="432"/>
      <c r="I22" s="432"/>
      <c r="J22" s="432"/>
      <c r="K22" s="432"/>
    </row>
    <row r="23" spans="1:11" ht="31.9" customHeight="1" x14ac:dyDescent="0.25">
      <c r="A23" s="432"/>
      <c r="B23" s="432"/>
      <c r="C23" s="432"/>
      <c r="D23" s="432"/>
      <c r="E23" s="432"/>
      <c r="F23" s="432"/>
      <c r="G23" s="432"/>
      <c r="H23" s="432"/>
      <c r="I23" s="432"/>
      <c r="J23" s="432"/>
      <c r="K23" s="432"/>
    </row>
    <row r="24" spans="1:11" ht="31.9" customHeight="1" x14ac:dyDescent="0.25">
      <c r="A24" s="432"/>
      <c r="B24" s="432"/>
      <c r="C24" s="432"/>
      <c r="D24" s="432"/>
      <c r="E24" s="432"/>
      <c r="F24" s="432"/>
      <c r="G24" s="432"/>
      <c r="H24" s="432"/>
      <c r="I24" s="432"/>
      <c r="J24" s="432"/>
      <c r="K24" s="432"/>
    </row>
    <row r="25" spans="1:11" ht="31.9" customHeight="1" x14ac:dyDescent="0.25">
      <c r="A25" s="432"/>
      <c r="B25" s="432"/>
      <c r="C25" s="432"/>
      <c r="D25" s="432"/>
      <c r="E25" s="432"/>
      <c r="F25" s="432"/>
      <c r="G25" s="432"/>
      <c r="H25" s="432"/>
      <c r="I25" s="432"/>
      <c r="J25" s="432"/>
      <c r="K25" s="432"/>
    </row>
    <row r="26" spans="1:11" ht="7.15" customHeight="1" x14ac:dyDescent="0.25">
      <c r="A26" s="1128"/>
      <c r="B26" s="1128"/>
      <c r="C26" s="1128"/>
      <c r="D26" s="1128"/>
      <c r="E26" s="1128"/>
      <c r="F26" s="1128"/>
      <c r="G26" s="1128"/>
      <c r="H26" s="1128"/>
      <c r="I26" s="1128"/>
      <c r="J26" s="1128"/>
      <c r="K26" s="1128"/>
    </row>
    <row r="27" spans="1:11" ht="30.6" customHeight="1" x14ac:dyDescent="0.25">
      <c r="A27" s="1127" t="s">
        <v>710</v>
      </c>
      <c r="B27" s="1127"/>
      <c r="C27" s="1127"/>
      <c r="D27" s="1127"/>
      <c r="E27" s="1127"/>
      <c r="F27" s="1127"/>
      <c r="G27" s="1127"/>
      <c r="H27" s="1127"/>
      <c r="I27" s="1127"/>
      <c r="J27" s="1127"/>
      <c r="K27" s="1127"/>
    </row>
    <row r="28" spans="1:11" ht="34.15" customHeight="1" x14ac:dyDescent="0.25">
      <c r="A28" s="1129" t="s">
        <v>711</v>
      </c>
      <c r="B28" s="1129"/>
      <c r="C28" s="1129"/>
      <c r="D28" s="1129"/>
      <c r="E28" s="1129"/>
      <c r="F28" s="1129"/>
      <c r="G28" s="1129"/>
      <c r="H28" s="1129"/>
      <c r="I28" s="1129"/>
      <c r="J28" s="1129"/>
      <c r="K28" s="1129"/>
    </row>
    <row r="29" spans="1:11" ht="9" customHeight="1" x14ac:dyDescent="0.25">
      <c r="A29" s="1130"/>
      <c r="B29" s="1130"/>
      <c r="C29" s="1130"/>
      <c r="D29" s="1130"/>
      <c r="E29" s="1130"/>
      <c r="F29" s="1130"/>
      <c r="G29" s="1130"/>
      <c r="H29" s="1130"/>
      <c r="I29" s="1130"/>
      <c r="J29" s="1130"/>
      <c r="K29" s="1130"/>
    </row>
    <row r="30" spans="1:11" ht="18" customHeight="1" x14ac:dyDescent="0.25">
      <c r="A30" s="1120" t="s">
        <v>712</v>
      </c>
      <c r="B30" s="1120"/>
      <c r="C30" s="1120"/>
      <c r="D30" s="1120"/>
      <c r="E30" s="1120"/>
      <c r="F30" s="1120"/>
      <c r="G30" s="1120"/>
      <c r="H30" s="1120"/>
      <c r="I30" s="1120"/>
      <c r="J30" s="1120"/>
      <c r="K30" s="1120"/>
    </row>
    <row r="31" spans="1:11" ht="18.75" x14ac:dyDescent="0.3">
      <c r="A31" s="1121" t="s">
        <v>188</v>
      </c>
      <c r="B31" s="1121"/>
      <c r="C31" s="1121"/>
      <c r="D31" s="1121"/>
      <c r="E31" s="1121"/>
      <c r="F31" s="1121"/>
      <c r="G31" s="1121"/>
      <c r="H31" s="1121"/>
      <c r="I31" s="1121"/>
      <c r="J31" s="1121"/>
      <c r="K31" s="433"/>
    </row>
    <row r="32" spans="1:11" ht="15.75" x14ac:dyDescent="0.25">
      <c r="A32" s="1122" t="s">
        <v>210</v>
      </c>
      <c r="B32" s="1122"/>
      <c r="C32" s="1122"/>
      <c r="D32" s="1122"/>
      <c r="E32" s="1122"/>
      <c r="F32" s="1122"/>
      <c r="G32" s="1122"/>
      <c r="H32" s="1122"/>
      <c r="I32" s="1122"/>
      <c r="J32" s="1122"/>
      <c r="K32" s="433"/>
    </row>
    <row r="33" spans="1:23" ht="10.9" customHeight="1" thickBot="1" x14ac:dyDescent="0.3">
      <c r="A33" s="1126"/>
      <c r="B33" s="1126"/>
      <c r="C33" s="1126"/>
      <c r="D33" s="1126"/>
      <c r="E33" s="1126"/>
      <c r="F33" s="1126"/>
      <c r="G33" s="1126"/>
      <c r="H33" s="1126"/>
      <c r="I33" s="1126"/>
      <c r="J33" s="1126"/>
      <c r="K33" s="1126"/>
    </row>
    <row r="34" spans="1:23" ht="15.75" thickBot="1" x14ac:dyDescent="0.3">
      <c r="A34" s="427" t="s">
        <v>209</v>
      </c>
      <c r="B34" s="430"/>
      <c r="C34" s="430"/>
      <c r="D34" s="1123"/>
      <c r="E34" s="1124"/>
      <c r="F34" s="1124"/>
      <c r="G34" s="1124"/>
      <c r="H34" s="1124"/>
      <c r="I34" s="1124"/>
      <c r="J34" s="1124"/>
      <c r="K34" s="1125"/>
    </row>
    <row r="35" spans="1:23" x14ac:dyDescent="0.25">
      <c r="A35" s="433"/>
      <c r="B35" s="1119" t="s">
        <v>208</v>
      </c>
      <c r="C35" s="1119"/>
      <c r="D35" s="1119"/>
      <c r="E35" s="1119"/>
      <c r="F35" s="1119"/>
      <c r="G35" s="1119"/>
      <c r="H35" s="1119"/>
      <c r="I35" s="1119"/>
      <c r="J35" s="1119"/>
      <c r="K35" s="1119"/>
      <c r="V35" s="139" t="b">
        <v>0</v>
      </c>
    </row>
    <row r="36" spans="1:23" x14ac:dyDescent="0.25">
      <c r="A36" s="433"/>
      <c r="B36" s="1119" t="s">
        <v>207</v>
      </c>
      <c r="C36" s="1119"/>
      <c r="D36" s="1119"/>
      <c r="E36" s="1119"/>
      <c r="F36" s="1119"/>
      <c r="G36" s="1119"/>
      <c r="H36" s="1119"/>
      <c r="I36" s="1119"/>
      <c r="J36" s="1119"/>
      <c r="K36" s="1119"/>
      <c r="V36" s="139" t="b">
        <v>0</v>
      </c>
    </row>
    <row r="37" spans="1:23" x14ac:dyDescent="0.25">
      <c r="A37" s="433"/>
      <c r="B37" s="1119" t="s">
        <v>729</v>
      </c>
      <c r="C37" s="1119"/>
      <c r="D37" s="1119"/>
      <c r="E37" s="1119"/>
      <c r="F37" s="1119"/>
      <c r="G37" s="1119"/>
      <c r="H37" s="1119"/>
      <c r="I37" s="1119"/>
      <c r="J37" s="1119"/>
      <c r="K37" s="1119"/>
      <c r="V37" s="139" t="b">
        <v>0</v>
      </c>
    </row>
    <row r="38" spans="1:23" x14ac:dyDescent="0.25">
      <c r="A38" s="433"/>
      <c r="B38" s="1119" t="s">
        <v>715</v>
      </c>
      <c r="C38" s="1119"/>
      <c r="D38" s="1119"/>
      <c r="E38" s="1119"/>
      <c r="F38" s="1119"/>
      <c r="G38" s="1119"/>
      <c r="H38" s="1119"/>
      <c r="I38" s="1119"/>
      <c r="J38" s="1119"/>
      <c r="K38" s="1119"/>
    </row>
    <row r="39" spans="1:23" x14ac:dyDescent="0.25">
      <c r="A39" s="433"/>
      <c r="B39" s="1118" t="s">
        <v>713</v>
      </c>
      <c r="C39" s="1118"/>
      <c r="D39" s="1118"/>
      <c r="E39" s="1118"/>
      <c r="F39" s="1118"/>
      <c r="G39" s="1118"/>
      <c r="H39" s="1118"/>
      <c r="I39" s="1118"/>
      <c r="J39" s="1118"/>
      <c r="K39" s="434"/>
      <c r="V39" s="139" t="b">
        <v>1</v>
      </c>
    </row>
    <row r="40" spans="1:23" x14ac:dyDescent="0.25">
      <c r="A40" s="433"/>
      <c r="B40" s="1135" t="s">
        <v>714</v>
      </c>
      <c r="C40" s="1135"/>
      <c r="D40" s="1135"/>
      <c r="E40" s="1135"/>
      <c r="F40" s="1135"/>
      <c r="G40" s="1135"/>
      <c r="H40" s="1135"/>
      <c r="I40" s="1135"/>
      <c r="J40" s="1135"/>
      <c r="K40" s="434"/>
      <c r="W40" s="139" t="e">
        <f>IF(AND(V35=TRUE,V36=TRUE,V37=TRUE,#REF!=TRUE,V39=TRUE),"See Assessment for justification and work order for items and locations","No Measures Justified")</f>
        <v>#REF!</v>
      </c>
    </row>
    <row r="41" spans="1:23" ht="10.9" customHeight="1" thickBot="1" x14ac:dyDescent="0.3">
      <c r="A41" s="1126"/>
      <c r="B41" s="1126"/>
      <c r="C41" s="1126"/>
      <c r="D41" s="1126"/>
      <c r="E41" s="1126"/>
      <c r="F41" s="1126"/>
      <c r="G41" s="1126"/>
      <c r="H41" s="1126"/>
      <c r="I41" s="1126"/>
      <c r="J41" s="1126"/>
      <c r="K41" s="1126"/>
    </row>
    <row r="42" spans="1:23" ht="15.75" thickBot="1" x14ac:dyDescent="0.3">
      <c r="A42" s="141" t="s">
        <v>206</v>
      </c>
      <c r="B42" s="430"/>
      <c r="C42" s="1123"/>
      <c r="D42" s="1124"/>
      <c r="E42" s="1124"/>
      <c r="F42" s="1124"/>
      <c r="G42" s="1124"/>
      <c r="H42" s="1124"/>
      <c r="I42" s="1124"/>
      <c r="J42" s="1124"/>
      <c r="K42" s="1125"/>
    </row>
    <row r="43" spans="1:23" x14ac:dyDescent="0.25">
      <c r="A43" s="430"/>
      <c r="B43" s="431" t="s">
        <v>730</v>
      </c>
      <c r="C43" s="430"/>
      <c r="D43" s="430"/>
      <c r="E43" s="430"/>
      <c r="F43" s="1137"/>
      <c r="G43" s="1137"/>
      <c r="H43" s="1137"/>
      <c r="I43" s="1137"/>
      <c r="J43" s="1137"/>
      <c r="K43" s="1137"/>
      <c r="V43" s="139" t="b">
        <v>0</v>
      </c>
    </row>
    <row r="44" spans="1:23" x14ac:dyDescent="0.25">
      <c r="A44" s="430"/>
      <c r="B44" s="431" t="s">
        <v>731</v>
      </c>
      <c r="C44" s="430"/>
      <c r="D44" s="430"/>
      <c r="E44" s="430"/>
      <c r="F44" s="430"/>
      <c r="G44" s="430"/>
      <c r="H44" s="430"/>
      <c r="I44" s="430"/>
      <c r="J44" s="430"/>
      <c r="K44" s="433"/>
      <c r="V44" s="139" t="b">
        <v>0</v>
      </c>
    </row>
    <row r="45" spans="1:23" x14ac:dyDescent="0.25">
      <c r="A45" s="430"/>
      <c r="B45" s="431" t="s">
        <v>732</v>
      </c>
      <c r="C45" s="430"/>
      <c r="D45" s="430"/>
      <c r="E45" s="430"/>
      <c r="F45" s="430"/>
      <c r="G45" s="430"/>
      <c r="H45" s="430"/>
      <c r="I45" s="430"/>
      <c r="J45" s="430"/>
      <c r="K45" s="433"/>
      <c r="V45" s="139" t="b">
        <v>0</v>
      </c>
    </row>
    <row r="46" spans="1:23" x14ac:dyDescent="0.25">
      <c r="A46" s="430"/>
      <c r="B46" s="1136" t="s">
        <v>733</v>
      </c>
      <c r="C46" s="1136"/>
      <c r="D46" s="1136"/>
      <c r="E46" s="1136"/>
      <c r="F46" s="1136"/>
      <c r="G46" s="1136"/>
      <c r="H46" s="1136"/>
      <c r="I46" s="1136"/>
      <c r="J46" s="1136"/>
      <c r="K46" s="1136"/>
      <c r="V46" s="139" t="b">
        <v>0</v>
      </c>
    </row>
    <row r="47" spans="1:23" x14ac:dyDescent="0.25">
      <c r="A47" s="430"/>
      <c r="B47" s="1136"/>
      <c r="C47" s="1136"/>
      <c r="D47" s="1136"/>
      <c r="E47" s="1136"/>
      <c r="F47" s="1136"/>
      <c r="G47" s="1136"/>
      <c r="H47" s="1136"/>
      <c r="I47" s="1136"/>
      <c r="J47" s="1136"/>
      <c r="K47" s="1136"/>
      <c r="W47" s="139" t="str">
        <f>IF(AND(V43=TRUE,V44=TRUE,V45=TRUE,V46=TRUE),"See Assessment for justification and work order for items and locations","No Measures Justified")</f>
        <v>No Measures Justified</v>
      </c>
    </row>
    <row r="48" spans="1:23" ht="10.9" customHeight="1" thickBot="1" x14ac:dyDescent="0.3">
      <c r="A48" s="1134"/>
      <c r="B48" s="1134"/>
      <c r="C48" s="1134"/>
      <c r="D48" s="1134"/>
      <c r="E48" s="1134"/>
      <c r="F48" s="1134"/>
      <c r="G48" s="1134"/>
      <c r="H48" s="1134"/>
      <c r="I48" s="1134"/>
      <c r="J48" s="1134"/>
      <c r="K48" s="1134"/>
    </row>
    <row r="49" spans="1:23" ht="15.75" thickBot="1" x14ac:dyDescent="0.3">
      <c r="A49" s="141" t="s">
        <v>734</v>
      </c>
      <c r="B49" s="430"/>
      <c r="C49" s="1123"/>
      <c r="D49" s="1124"/>
      <c r="E49" s="1124"/>
      <c r="F49" s="1124"/>
      <c r="G49" s="1124"/>
      <c r="H49" s="1124"/>
      <c r="I49" s="1124"/>
      <c r="J49" s="1124"/>
      <c r="K49" s="1125"/>
    </row>
    <row r="50" spans="1:23" x14ac:dyDescent="0.25">
      <c r="A50" s="433"/>
      <c r="B50" s="430" t="s">
        <v>735</v>
      </c>
      <c r="C50" s="430"/>
      <c r="D50" s="430"/>
      <c r="E50" s="430"/>
      <c r="F50" s="1137"/>
      <c r="G50" s="1137"/>
      <c r="H50" s="1137"/>
      <c r="I50" s="1137"/>
      <c r="J50" s="1137"/>
      <c r="K50" s="1137"/>
      <c r="V50" s="139" t="b">
        <v>0</v>
      </c>
    </row>
    <row r="51" spans="1:23" x14ac:dyDescent="0.25">
      <c r="A51" s="433"/>
      <c r="B51" s="1119" t="s">
        <v>736</v>
      </c>
      <c r="C51" s="1119"/>
      <c r="D51" s="1119"/>
      <c r="E51" s="1119"/>
      <c r="F51" s="1119"/>
      <c r="G51" s="1119"/>
      <c r="H51" s="1119"/>
      <c r="I51" s="1119"/>
      <c r="J51" s="1119"/>
      <c r="K51" s="1119"/>
      <c r="V51" s="139" t="b">
        <v>0</v>
      </c>
    </row>
    <row r="52" spans="1:23" x14ac:dyDescent="0.25">
      <c r="A52" s="433"/>
      <c r="B52" s="1119" t="s">
        <v>737</v>
      </c>
      <c r="C52" s="1119"/>
      <c r="D52" s="1119"/>
      <c r="E52" s="1119"/>
      <c r="F52" s="1119"/>
      <c r="G52" s="1119"/>
      <c r="H52" s="1119"/>
      <c r="I52" s="1119"/>
      <c r="J52" s="1119"/>
      <c r="K52" s="1119"/>
      <c r="V52" s="139" t="b">
        <v>0</v>
      </c>
    </row>
    <row r="53" spans="1:23" ht="14.45" customHeight="1" x14ac:dyDescent="0.25">
      <c r="A53" s="433"/>
      <c r="B53" s="1127" t="s">
        <v>738</v>
      </c>
      <c r="C53" s="1127"/>
      <c r="D53" s="1127"/>
      <c r="E53" s="1127"/>
      <c r="F53" s="1127"/>
      <c r="G53" s="1127"/>
      <c r="H53" s="1127"/>
      <c r="I53" s="1127"/>
      <c r="J53" s="1127"/>
      <c r="K53" s="1127"/>
      <c r="V53" s="139" t="b">
        <v>0</v>
      </c>
    </row>
    <row r="54" spans="1:23" x14ac:dyDescent="0.25">
      <c r="A54" s="431"/>
      <c r="B54" s="1127"/>
      <c r="C54" s="1127"/>
      <c r="D54" s="1127"/>
      <c r="E54" s="1127"/>
      <c r="F54" s="1127"/>
      <c r="G54" s="1127"/>
      <c r="H54" s="1127"/>
      <c r="I54" s="1127"/>
      <c r="J54" s="1127"/>
      <c r="K54" s="1127"/>
      <c r="W54" s="139" t="str">
        <f>IF(AND(V50=TRUE,V51=TRUE,V52=TRUE,V53=TRUE),"See Assessment for justification and work order for measure parameters","No Measures Justified")</f>
        <v>No Measures Justified</v>
      </c>
    </row>
    <row r="55" spans="1:23" ht="10.9" customHeight="1" thickBot="1" x14ac:dyDescent="0.3">
      <c r="A55" s="1134"/>
      <c r="B55" s="1134"/>
      <c r="C55" s="1134"/>
      <c r="D55" s="1134"/>
      <c r="E55" s="1134"/>
      <c r="F55" s="1134"/>
      <c r="G55" s="1134"/>
      <c r="H55" s="1134"/>
      <c r="I55" s="1134"/>
      <c r="J55" s="1134"/>
      <c r="K55" s="1134"/>
    </row>
    <row r="56" spans="1:23" ht="15.75" thickBot="1" x14ac:dyDescent="0.3">
      <c r="A56" s="141" t="s">
        <v>205</v>
      </c>
      <c r="B56" s="141"/>
      <c r="C56" s="1123"/>
      <c r="D56" s="1124"/>
      <c r="E56" s="1124"/>
      <c r="F56" s="1124"/>
      <c r="G56" s="1124"/>
      <c r="H56" s="1124"/>
      <c r="I56" s="1124"/>
      <c r="J56" s="1124"/>
      <c r="K56" s="1125"/>
    </row>
    <row r="57" spans="1:23" x14ac:dyDescent="0.25">
      <c r="A57" s="433"/>
      <c r="B57" s="1119" t="s">
        <v>739</v>
      </c>
      <c r="C57" s="1119"/>
      <c r="D57" s="1119"/>
      <c r="E57" s="1119"/>
      <c r="F57" s="1119"/>
      <c r="G57" s="1119"/>
      <c r="H57" s="1119"/>
      <c r="I57" s="1119"/>
      <c r="J57" s="1119"/>
      <c r="K57" s="1119"/>
      <c r="V57" s="139" t="b">
        <v>0</v>
      </c>
    </row>
    <row r="58" spans="1:23" x14ac:dyDescent="0.25">
      <c r="A58" s="433"/>
      <c r="B58" s="1119" t="s">
        <v>740</v>
      </c>
      <c r="C58" s="1119"/>
      <c r="D58" s="1119"/>
      <c r="E58" s="1119"/>
      <c r="F58" s="1119"/>
      <c r="G58" s="1119"/>
      <c r="H58" s="1119"/>
      <c r="I58" s="1119"/>
      <c r="J58" s="1119"/>
      <c r="K58" s="1119"/>
      <c r="V58" s="139" t="b">
        <v>0</v>
      </c>
    </row>
    <row r="59" spans="1:23" x14ac:dyDescent="0.25">
      <c r="A59" s="433"/>
      <c r="B59" s="1119" t="s">
        <v>741</v>
      </c>
      <c r="C59" s="1119"/>
      <c r="D59" s="1119"/>
      <c r="E59" s="1119"/>
      <c r="F59" s="1119"/>
      <c r="G59" s="1119"/>
      <c r="H59" s="1119"/>
      <c r="I59" s="1119"/>
      <c r="J59" s="1119"/>
      <c r="K59" s="1119"/>
      <c r="V59" s="139" t="b">
        <v>0</v>
      </c>
    </row>
    <row r="60" spans="1:23" ht="10.9" customHeight="1" thickBot="1" x14ac:dyDescent="0.3">
      <c r="A60" s="1126"/>
      <c r="B60" s="1126"/>
      <c r="C60" s="1126"/>
      <c r="D60" s="1126"/>
      <c r="E60" s="1126"/>
      <c r="F60" s="1126"/>
      <c r="G60" s="1126"/>
      <c r="H60" s="1126"/>
      <c r="I60" s="1126"/>
      <c r="J60" s="1126"/>
      <c r="K60" s="1126"/>
    </row>
    <row r="61" spans="1:23" ht="15.75" thickBot="1" x14ac:dyDescent="0.3">
      <c r="A61" s="141" t="s">
        <v>742</v>
      </c>
      <c r="B61" s="141"/>
      <c r="C61" s="1123"/>
      <c r="D61" s="1124"/>
      <c r="E61" s="1124"/>
      <c r="F61" s="1124"/>
      <c r="G61" s="1124"/>
      <c r="H61" s="1124"/>
      <c r="I61" s="1124"/>
      <c r="J61" s="1124"/>
      <c r="K61" s="1125"/>
    </row>
    <row r="62" spans="1:23" x14ac:dyDescent="0.25">
      <c r="A62" s="430"/>
      <c r="B62" s="1119" t="s">
        <v>743</v>
      </c>
      <c r="C62" s="1119"/>
      <c r="D62" s="1119"/>
      <c r="E62" s="1119"/>
      <c r="F62" s="1119"/>
      <c r="G62" s="1119"/>
      <c r="H62" s="1119"/>
      <c r="I62" s="1119"/>
      <c r="J62" s="1119"/>
      <c r="K62" s="1119"/>
      <c r="V62" s="139" t="b">
        <v>0</v>
      </c>
    </row>
    <row r="63" spans="1:23" x14ac:dyDescent="0.25">
      <c r="A63" s="430"/>
      <c r="B63" s="431"/>
      <c r="C63" s="1119" t="s">
        <v>204</v>
      </c>
      <c r="D63" s="1119"/>
      <c r="E63" s="1119"/>
      <c r="F63" s="1119"/>
      <c r="G63" s="1119"/>
      <c r="H63" s="1119"/>
      <c r="I63" s="1119"/>
      <c r="J63" s="1119"/>
      <c r="K63" s="1119"/>
      <c r="V63" s="139" t="b">
        <v>0</v>
      </c>
    </row>
    <row r="64" spans="1:23" ht="27" customHeight="1" x14ac:dyDescent="0.25">
      <c r="A64" s="430"/>
      <c r="B64" s="431"/>
      <c r="C64" s="1127" t="s">
        <v>716</v>
      </c>
      <c r="D64" s="1127"/>
      <c r="E64" s="1127"/>
      <c r="F64" s="1127"/>
      <c r="G64" s="1127"/>
      <c r="H64" s="1127"/>
      <c r="I64" s="1127"/>
      <c r="J64" s="1127"/>
      <c r="K64" s="1127"/>
      <c r="V64" s="139" t="b">
        <v>0</v>
      </c>
      <c r="W64" s="139" t="str">
        <f>IF(AND(V62=TRUE,V63=TRUE),#REF!,IF(AND(V62=TRUE,V64=TRUE),V65,"No Measures Justified"))</f>
        <v>No Measures Justified</v>
      </c>
    </row>
    <row r="65" spans="1:35" ht="10.9" customHeight="1" thickBot="1" x14ac:dyDescent="0.3">
      <c r="A65" s="1134"/>
      <c r="B65" s="1134"/>
      <c r="C65" s="1134"/>
      <c r="D65" s="1134"/>
      <c r="E65" s="1134"/>
      <c r="F65" s="1134"/>
      <c r="G65" s="1134"/>
      <c r="H65" s="1134"/>
      <c r="I65" s="1134"/>
      <c r="J65" s="1134"/>
      <c r="K65" s="1134"/>
      <c r="V65" s="139" t="s">
        <v>203</v>
      </c>
    </row>
    <row r="66" spans="1:35" ht="15.75" thickBot="1" x14ac:dyDescent="0.3">
      <c r="A66" s="141" t="s">
        <v>744</v>
      </c>
      <c r="B66" s="141"/>
      <c r="C66" s="1123"/>
      <c r="D66" s="1124"/>
      <c r="E66" s="1124"/>
      <c r="F66" s="1124"/>
      <c r="G66" s="1124"/>
      <c r="H66" s="1124"/>
      <c r="I66" s="1124"/>
      <c r="J66" s="1124"/>
      <c r="K66" s="1125"/>
      <c r="AI66" s="443"/>
    </row>
    <row r="67" spans="1:35" x14ac:dyDescent="0.25">
      <c r="A67" s="430"/>
      <c r="B67" s="1119" t="s">
        <v>745</v>
      </c>
      <c r="C67" s="1119"/>
      <c r="D67" s="1119"/>
      <c r="E67" s="1119"/>
      <c r="F67" s="1119"/>
      <c r="G67" s="1119"/>
      <c r="H67" s="1119"/>
      <c r="I67" s="1119"/>
      <c r="J67" s="1119"/>
      <c r="K67" s="1119"/>
      <c r="V67" s="139" t="b">
        <v>0</v>
      </c>
    </row>
    <row r="68" spans="1:35" x14ac:dyDescent="0.25">
      <c r="A68" s="430"/>
      <c r="B68" s="1119" t="s">
        <v>746</v>
      </c>
      <c r="C68" s="1119"/>
      <c r="D68" s="1119"/>
      <c r="E68" s="1119"/>
      <c r="F68" s="1119"/>
      <c r="G68" s="1119"/>
      <c r="H68" s="1119"/>
      <c r="I68" s="1119"/>
      <c r="J68" s="1119"/>
      <c r="K68" s="1119"/>
      <c r="V68" s="139" t="b">
        <v>0</v>
      </c>
    </row>
    <row r="69" spans="1:35" x14ac:dyDescent="0.25">
      <c r="A69" s="430"/>
      <c r="B69" s="1119" t="s">
        <v>747</v>
      </c>
      <c r="C69" s="1119"/>
      <c r="D69" s="1119"/>
      <c r="E69" s="1119"/>
      <c r="F69" s="1119"/>
      <c r="G69" s="1119"/>
      <c r="H69" s="1119"/>
      <c r="I69" s="1119"/>
      <c r="J69" s="1119"/>
      <c r="K69" s="1119"/>
      <c r="V69" s="139" t="b">
        <v>0</v>
      </c>
      <c r="W69" s="139" t="str">
        <f>IF(AND(V67=TRUE,V68=TRUE,V69=TRUE),"See Assessment for justification and work order for measure parameters","No Measures Justified")</f>
        <v>No Measures Justified</v>
      </c>
    </row>
    <row r="70" spans="1:35" ht="10.9" customHeight="1" thickBot="1" x14ac:dyDescent="0.3">
      <c r="A70" s="1134"/>
      <c r="B70" s="1134"/>
      <c r="C70" s="1134"/>
      <c r="D70" s="1134"/>
      <c r="E70" s="1134"/>
      <c r="F70" s="1134"/>
      <c r="G70" s="1134"/>
      <c r="H70" s="1134"/>
      <c r="I70" s="1134"/>
      <c r="J70" s="1134"/>
      <c r="K70" s="1134"/>
    </row>
    <row r="71" spans="1:35" ht="15.75" thickBot="1" x14ac:dyDescent="0.3">
      <c r="A71" s="141" t="s">
        <v>202</v>
      </c>
      <c r="B71" s="141"/>
      <c r="C71" s="1123"/>
      <c r="D71" s="1124"/>
      <c r="E71" s="1124"/>
      <c r="F71" s="1124"/>
      <c r="G71" s="1124"/>
      <c r="H71" s="1124"/>
      <c r="I71" s="1124"/>
      <c r="J71" s="1124"/>
      <c r="K71" s="1125"/>
    </row>
    <row r="72" spans="1:35" x14ac:dyDescent="0.25">
      <c r="A72" s="430"/>
      <c r="B72" s="431" t="s">
        <v>748</v>
      </c>
      <c r="C72" s="431"/>
      <c r="D72" s="431"/>
      <c r="E72" s="431"/>
      <c r="F72" s="431"/>
      <c r="G72" s="431"/>
      <c r="H72" s="435"/>
      <c r="I72" s="234"/>
      <c r="J72" s="234"/>
      <c r="K72" s="433"/>
    </row>
    <row r="73" spans="1:35" ht="31.15" customHeight="1" x14ac:dyDescent="0.25">
      <c r="A73" s="430"/>
      <c r="B73" s="1127" t="s">
        <v>749</v>
      </c>
      <c r="C73" s="1127"/>
      <c r="D73" s="1127"/>
      <c r="E73" s="1127"/>
      <c r="F73" s="1127"/>
      <c r="G73" s="1127"/>
      <c r="H73" s="1127"/>
      <c r="I73" s="1127"/>
      <c r="J73" s="1127"/>
      <c r="K73" s="1127"/>
      <c r="V73" s="139" t="b">
        <v>0</v>
      </c>
    </row>
    <row r="74" spans="1:35" x14ac:dyDescent="0.25">
      <c r="A74" s="430"/>
      <c r="B74" s="1127" t="s">
        <v>717</v>
      </c>
      <c r="C74" s="1127"/>
      <c r="D74" s="1127"/>
      <c r="E74" s="1127"/>
      <c r="F74" s="1127"/>
      <c r="G74" s="1127"/>
      <c r="H74" s="1127"/>
      <c r="I74" s="1127"/>
      <c r="J74" s="1127"/>
      <c r="K74" s="1127"/>
      <c r="V74" s="139" t="b">
        <v>0</v>
      </c>
    </row>
    <row r="75" spans="1:35" x14ac:dyDescent="0.25">
      <c r="A75" s="430"/>
      <c r="B75" s="1127"/>
      <c r="C75" s="1127"/>
      <c r="D75" s="1127"/>
      <c r="E75" s="1127"/>
      <c r="F75" s="1127"/>
      <c r="G75" s="1127"/>
      <c r="H75" s="1127"/>
      <c r="I75" s="1127"/>
      <c r="J75" s="1127"/>
      <c r="K75" s="1127"/>
      <c r="W75" s="139" t="str">
        <f>IF(AND(V73=TRUE,V74=TRUE),"See Assessment for justification and work order for items and locations","No Measures Justified")</f>
        <v>No Measures Justified</v>
      </c>
    </row>
    <row r="76" spans="1:35" ht="10.9" customHeight="1" x14ac:dyDescent="0.25">
      <c r="A76" s="1126"/>
      <c r="B76" s="1126"/>
      <c r="C76" s="1126"/>
      <c r="D76" s="1126"/>
      <c r="E76" s="1126"/>
      <c r="F76" s="1126"/>
      <c r="G76" s="1126"/>
      <c r="H76" s="1126"/>
      <c r="I76" s="1126"/>
      <c r="J76" s="1126"/>
      <c r="K76" s="1126"/>
    </row>
    <row r="77" spans="1:35" x14ac:dyDescent="0.25">
      <c r="A77" s="1142" t="s">
        <v>712</v>
      </c>
      <c r="B77" s="1142"/>
      <c r="C77" s="1142"/>
      <c r="D77" s="1142"/>
      <c r="E77" s="1142"/>
      <c r="F77" s="1142"/>
      <c r="G77" s="1142"/>
      <c r="H77" s="1142"/>
      <c r="I77" s="1142"/>
      <c r="J77" s="1142"/>
      <c r="K77" s="1142"/>
    </row>
    <row r="78" spans="1:35" ht="15.75" x14ac:dyDescent="0.25">
      <c r="A78" s="1154" t="s">
        <v>187</v>
      </c>
      <c r="B78" s="1154"/>
      <c r="C78" s="1154"/>
      <c r="D78" s="1154"/>
      <c r="E78" s="1154"/>
      <c r="F78" s="1154"/>
      <c r="G78" s="1154"/>
      <c r="H78" s="1154"/>
      <c r="I78" s="1154"/>
      <c r="J78" s="1154"/>
      <c r="K78" s="1154"/>
    </row>
    <row r="79" spans="1:35" ht="10.9" customHeight="1" thickBot="1" x14ac:dyDescent="0.3">
      <c r="A79" s="1126"/>
      <c r="B79" s="1126"/>
      <c r="C79" s="1126"/>
      <c r="D79" s="1126"/>
      <c r="E79" s="1126"/>
      <c r="F79" s="1126"/>
      <c r="G79" s="1126"/>
      <c r="H79" s="1126"/>
      <c r="I79" s="1126"/>
      <c r="J79" s="1126"/>
      <c r="K79" s="1126"/>
    </row>
    <row r="80" spans="1:35" ht="15.75" thickBot="1" x14ac:dyDescent="0.3">
      <c r="A80" s="427" t="s">
        <v>720</v>
      </c>
      <c r="B80" s="433"/>
      <c r="C80" s="1155"/>
      <c r="D80" s="1156"/>
      <c r="E80" s="1156"/>
      <c r="F80" s="1156"/>
      <c r="G80" s="1156"/>
      <c r="H80" s="1156"/>
      <c r="I80" s="1156"/>
      <c r="J80" s="1156"/>
      <c r="K80" s="1157"/>
    </row>
    <row r="81" spans="1:29" x14ac:dyDescent="0.25">
      <c r="A81" s="433"/>
      <c r="B81" s="1119" t="s">
        <v>750</v>
      </c>
      <c r="C81" s="1119"/>
      <c r="D81" s="1119"/>
      <c r="E81" s="1119"/>
      <c r="F81" s="1119"/>
      <c r="G81" s="1119"/>
      <c r="H81" s="1119"/>
      <c r="I81" s="1119"/>
      <c r="J81" s="1119"/>
      <c r="K81" s="1119"/>
      <c r="V81" s="139" t="b">
        <v>0</v>
      </c>
    </row>
    <row r="82" spans="1:29" x14ac:dyDescent="0.25">
      <c r="A82" s="433"/>
      <c r="B82" s="1119" t="s">
        <v>751</v>
      </c>
      <c r="C82" s="1119"/>
      <c r="D82" s="1119"/>
      <c r="E82" s="1119"/>
      <c r="F82" s="1119"/>
      <c r="G82" s="1119"/>
      <c r="H82" s="1119"/>
      <c r="I82" s="1119"/>
      <c r="J82" s="1119"/>
      <c r="K82" s="1119"/>
      <c r="V82" s="139" t="b">
        <v>0</v>
      </c>
    </row>
    <row r="83" spans="1:29" ht="28.9" customHeight="1" x14ac:dyDescent="0.25">
      <c r="A83" s="433"/>
      <c r="B83" s="1127" t="s">
        <v>752</v>
      </c>
      <c r="C83" s="1127"/>
      <c r="D83" s="1127"/>
      <c r="E83" s="1127"/>
      <c r="F83" s="1127"/>
      <c r="G83" s="1127"/>
      <c r="H83" s="1127"/>
      <c r="I83" s="1127"/>
      <c r="J83" s="1127"/>
      <c r="K83" s="1127"/>
      <c r="V83" s="139" t="b">
        <v>0</v>
      </c>
    </row>
    <row r="84" spans="1:29" x14ac:dyDescent="0.25">
      <c r="A84" s="433"/>
      <c r="B84" s="1119" t="s">
        <v>718</v>
      </c>
      <c r="C84" s="1119"/>
      <c r="D84" s="1119"/>
      <c r="E84" s="1119"/>
      <c r="F84" s="1119"/>
      <c r="G84" s="1119"/>
      <c r="H84" s="1119"/>
      <c r="I84" s="1119"/>
      <c r="J84" s="1119"/>
      <c r="K84" s="1119"/>
      <c r="V84" s="139" t="b">
        <v>0</v>
      </c>
    </row>
    <row r="85" spans="1:29" x14ac:dyDescent="0.25">
      <c r="A85" s="430"/>
      <c r="B85" s="433"/>
      <c r="C85" s="1119" t="s">
        <v>753</v>
      </c>
      <c r="D85" s="1119"/>
      <c r="E85" s="1119"/>
      <c r="F85" s="1119"/>
      <c r="G85" s="1119"/>
      <c r="H85" s="1119"/>
      <c r="I85" s="1119"/>
      <c r="J85" s="1119"/>
      <c r="K85" s="1119"/>
      <c r="N85" s="140"/>
      <c r="O85" s="140"/>
      <c r="P85" s="140"/>
      <c r="Q85" s="140"/>
      <c r="R85" s="140"/>
      <c r="S85" s="140"/>
      <c r="T85" s="140"/>
      <c r="U85" s="140"/>
      <c r="V85" s="140" t="b">
        <v>0</v>
      </c>
      <c r="W85" s="139" t="str">
        <f>IF(OR(V81=TRUE,V82=TRUE,V83=TRUE,V84=TRUE,V85=TRUE),"Unit met required criteria above &amp; assessment justifies measures on work orders","No Measures Justified")</f>
        <v>No Measures Justified</v>
      </c>
    </row>
    <row r="86" spans="1:29" ht="10.9" customHeight="1" thickBot="1" x14ac:dyDescent="0.3">
      <c r="A86" s="1134"/>
      <c r="B86" s="1134"/>
      <c r="C86" s="1134"/>
      <c r="D86" s="1134"/>
      <c r="E86" s="1134"/>
      <c r="F86" s="1134"/>
      <c r="G86" s="1134"/>
      <c r="H86" s="1134"/>
      <c r="I86" s="1134"/>
      <c r="J86" s="1134"/>
      <c r="K86" s="1134"/>
      <c r="N86" s="140"/>
      <c r="O86" s="140"/>
      <c r="P86" s="140"/>
      <c r="Q86" s="140"/>
      <c r="R86" s="140"/>
      <c r="S86" s="140"/>
      <c r="T86" s="140"/>
      <c r="U86" s="140"/>
      <c r="V86" s="140"/>
    </row>
    <row r="87" spans="1:29" ht="15.75" thickBot="1" x14ac:dyDescent="0.3">
      <c r="A87" s="141" t="s">
        <v>719</v>
      </c>
      <c r="B87" s="430"/>
      <c r="C87" s="430"/>
      <c r="D87" s="1143"/>
      <c r="E87" s="1144"/>
      <c r="F87" s="1144"/>
      <c r="G87" s="1144"/>
      <c r="H87" s="1144"/>
      <c r="I87" s="1144"/>
      <c r="J87" s="1144"/>
      <c r="K87" s="1145"/>
    </row>
    <row r="88" spans="1:29" x14ac:dyDescent="0.25">
      <c r="A88" s="433"/>
      <c r="B88" s="1119" t="s">
        <v>754</v>
      </c>
      <c r="C88" s="1119"/>
      <c r="D88" s="1119"/>
      <c r="E88" s="1119"/>
      <c r="F88" s="1119"/>
      <c r="G88" s="1119"/>
      <c r="H88" s="1119"/>
      <c r="I88" s="1119"/>
      <c r="J88" s="1119"/>
      <c r="K88" s="1119"/>
      <c r="V88" s="139" t="b">
        <v>0</v>
      </c>
      <c r="W88" s="140"/>
      <c r="X88" s="140"/>
      <c r="Z88" s="140"/>
      <c r="AA88" s="140"/>
      <c r="AB88" s="140"/>
      <c r="AC88" s="140"/>
    </row>
    <row r="89" spans="1:29" x14ac:dyDescent="0.25">
      <c r="A89" s="430"/>
      <c r="B89" s="433"/>
      <c r="C89" s="1119" t="s">
        <v>755</v>
      </c>
      <c r="D89" s="1119"/>
      <c r="E89" s="1119"/>
      <c r="F89" s="1119"/>
      <c r="G89" s="1119"/>
      <c r="H89" s="1119"/>
      <c r="I89" s="1119"/>
      <c r="J89" s="1119"/>
      <c r="K89" s="1119"/>
      <c r="V89" s="139" t="b">
        <v>0</v>
      </c>
    </row>
    <row r="90" spans="1:29" ht="29.45" customHeight="1" x14ac:dyDescent="0.25">
      <c r="A90" s="433"/>
      <c r="B90" s="1136" t="s">
        <v>756</v>
      </c>
      <c r="C90" s="1136"/>
      <c r="D90" s="1136"/>
      <c r="E90" s="1136"/>
      <c r="F90" s="1136"/>
      <c r="G90" s="1136"/>
      <c r="H90" s="1136"/>
      <c r="I90" s="1136"/>
      <c r="J90" s="1136"/>
      <c r="K90" s="1136"/>
      <c r="V90" s="139" t="b">
        <v>0</v>
      </c>
      <c r="W90" s="139" t="str">
        <f>IF(AND(V88=TRUE,V89=TRUE,V90=TRUE),"Unit met required criteria above &amp; assessment justifies measures on work orders","No Measures Justified")</f>
        <v>No Measures Justified</v>
      </c>
    </row>
    <row r="91" spans="1:29" ht="10.9" customHeight="1" thickBot="1" x14ac:dyDescent="0.3">
      <c r="A91" s="1126"/>
      <c r="B91" s="1126"/>
      <c r="C91" s="1126"/>
      <c r="D91" s="1126"/>
      <c r="E91" s="1126"/>
      <c r="F91" s="1126"/>
      <c r="G91" s="1126"/>
      <c r="H91" s="1126"/>
      <c r="I91" s="1126"/>
      <c r="J91" s="1126"/>
      <c r="K91" s="1126"/>
    </row>
    <row r="92" spans="1:29" ht="15.75" thickBot="1" x14ac:dyDescent="0.3">
      <c r="A92" s="141" t="s">
        <v>721</v>
      </c>
      <c r="B92" s="430"/>
      <c r="C92" s="1143"/>
      <c r="D92" s="1144"/>
      <c r="E92" s="1144"/>
      <c r="F92" s="1144"/>
      <c r="G92" s="1144"/>
      <c r="H92" s="1144"/>
      <c r="I92" s="1144"/>
      <c r="J92" s="1144"/>
      <c r="K92" s="1145"/>
    </row>
    <row r="93" spans="1:29" x14ac:dyDescent="0.25">
      <c r="A93" s="433"/>
      <c r="B93" s="1119" t="s">
        <v>757</v>
      </c>
      <c r="C93" s="1119"/>
      <c r="D93" s="1119"/>
      <c r="E93" s="1119"/>
      <c r="F93" s="1119"/>
      <c r="G93" s="1119"/>
      <c r="H93" s="1119"/>
      <c r="I93" s="1119"/>
      <c r="J93" s="1119"/>
      <c r="K93" s="1119"/>
      <c r="V93" s="139" t="b">
        <v>0</v>
      </c>
      <c r="W93" s="139" t="str">
        <f>IF(AND(V93=TRUE,V94=TRUE,V95=TRUE),"True","False")</f>
        <v>False</v>
      </c>
      <c r="X93" s="139" t="e">
        <f>IF(OR(#REF!="TRUE",W96=TRUE,W97=TRUE,W98=TRUE,W99=TRUE),"Unit met required criteria above &amp; assessment justifies measures on work orders","No Measures Justified")</f>
        <v>#REF!</v>
      </c>
    </row>
    <row r="94" spans="1:29" x14ac:dyDescent="0.25">
      <c r="A94" s="433"/>
      <c r="B94" s="1119" t="s">
        <v>758</v>
      </c>
      <c r="C94" s="1119"/>
      <c r="D94" s="1119"/>
      <c r="E94" s="1119"/>
      <c r="F94" s="1119"/>
      <c r="G94" s="1119"/>
      <c r="H94" s="1119"/>
      <c r="I94" s="1119"/>
      <c r="J94" s="1119"/>
      <c r="K94" s="1119"/>
      <c r="V94" s="139" t="b">
        <v>0</v>
      </c>
      <c r="W94" s="139" t="str">
        <f>IF(AND(V93=TRUE,V94=TRUE,V95=TRUE),"True","False")</f>
        <v>False</v>
      </c>
    </row>
    <row r="95" spans="1:29" ht="32.450000000000003" customHeight="1" x14ac:dyDescent="0.25">
      <c r="A95" s="433"/>
      <c r="B95" s="1127" t="s">
        <v>759</v>
      </c>
      <c r="C95" s="1127"/>
      <c r="D95" s="1127"/>
      <c r="E95" s="1127"/>
      <c r="F95" s="1127"/>
      <c r="G95" s="1127"/>
      <c r="H95" s="1127"/>
      <c r="I95" s="1127"/>
      <c r="J95" s="1127"/>
      <c r="K95" s="1127"/>
      <c r="V95" s="139" t="b">
        <v>0</v>
      </c>
      <c r="W95" s="139" t="str">
        <f>IF(AND(V93=TRUE,V94=TRUE,V95=TRUE,V96=TRUE),"True","False")</f>
        <v>False</v>
      </c>
    </row>
    <row r="96" spans="1:29" x14ac:dyDescent="0.25">
      <c r="A96" s="433"/>
      <c r="B96" s="1119" t="s">
        <v>760</v>
      </c>
      <c r="C96" s="1119"/>
      <c r="D96" s="1119"/>
      <c r="E96" s="1119"/>
      <c r="F96" s="1119"/>
      <c r="G96" s="1119"/>
      <c r="H96" s="1119"/>
      <c r="I96" s="1119"/>
      <c r="J96" s="1119"/>
      <c r="K96" s="1119"/>
      <c r="V96" s="139" t="b">
        <v>0</v>
      </c>
      <c r="W96" s="139" t="e">
        <f>IF(OR(#REF!=TRUE,V96=TRUE),"True","False")</f>
        <v>#REF!</v>
      </c>
    </row>
    <row r="97" spans="1:24" ht="28.15" customHeight="1" x14ac:dyDescent="0.25">
      <c r="A97" s="433"/>
      <c r="B97" s="1127" t="s">
        <v>761</v>
      </c>
      <c r="C97" s="1127"/>
      <c r="D97" s="1127"/>
      <c r="E97" s="1127"/>
      <c r="F97" s="1127"/>
      <c r="G97" s="1127"/>
      <c r="H97" s="1127"/>
      <c r="I97" s="1127"/>
      <c r="J97" s="1127"/>
      <c r="K97" s="1127"/>
      <c r="V97" s="139" t="b">
        <v>0</v>
      </c>
      <c r="W97" s="139" t="e">
        <f>IF(OR(#REF!=TRUE,V97=TRUE),"True","False")</f>
        <v>#REF!</v>
      </c>
    </row>
    <row r="98" spans="1:24" x14ac:dyDescent="0.25">
      <c r="A98" s="433"/>
      <c r="B98" s="1119" t="s">
        <v>762</v>
      </c>
      <c r="C98" s="1119"/>
      <c r="D98" s="1119"/>
      <c r="E98" s="1119"/>
      <c r="F98" s="1119"/>
      <c r="G98" s="1119"/>
      <c r="H98" s="1119"/>
      <c r="I98" s="1119"/>
      <c r="J98" s="1119"/>
      <c r="K98" s="1119"/>
      <c r="V98" s="139" t="b">
        <v>0</v>
      </c>
      <c r="W98" s="139" t="e">
        <f>IF(OR(#REF!=TRUE,V98=TRUE),"True","False")</f>
        <v>#REF!</v>
      </c>
    </row>
    <row r="99" spans="1:24" x14ac:dyDescent="0.25">
      <c r="A99" s="433"/>
      <c r="B99" s="1119" t="s">
        <v>763</v>
      </c>
      <c r="C99" s="1119"/>
      <c r="D99" s="1119"/>
      <c r="E99" s="1119"/>
      <c r="F99" s="1119"/>
      <c r="G99" s="1119"/>
      <c r="H99" s="1119"/>
      <c r="I99" s="1119"/>
      <c r="J99" s="1119"/>
      <c r="K99" s="1119"/>
      <c r="V99" s="139" t="b">
        <v>0</v>
      </c>
      <c r="W99" s="139" t="e">
        <f>IF(AND(#REF!="TRUE",V99=TRUE,V100=TRUE,#REF!=TRUE),"True","False")</f>
        <v>#REF!</v>
      </c>
    </row>
    <row r="100" spans="1:24" x14ac:dyDescent="0.25">
      <c r="A100" s="433"/>
      <c r="B100" s="433"/>
      <c r="C100" s="1119" t="s">
        <v>722</v>
      </c>
      <c r="D100" s="1119"/>
      <c r="E100" s="1119"/>
      <c r="F100" s="1119"/>
      <c r="G100" s="1119"/>
      <c r="H100" s="1119"/>
      <c r="I100" s="1119"/>
      <c r="J100" s="1119"/>
      <c r="K100" s="1119"/>
      <c r="V100" s="139" t="b">
        <v>0</v>
      </c>
    </row>
    <row r="101" spans="1:24" ht="10.9" customHeight="1" thickBot="1" x14ac:dyDescent="0.3">
      <c r="A101" s="1126"/>
      <c r="B101" s="1126"/>
      <c r="C101" s="1126"/>
      <c r="D101" s="1126"/>
      <c r="E101" s="1126"/>
      <c r="F101" s="1126"/>
      <c r="G101" s="1126"/>
      <c r="H101" s="1126"/>
      <c r="I101" s="1126"/>
      <c r="J101" s="1126"/>
      <c r="K101" s="1126"/>
    </row>
    <row r="102" spans="1:24" ht="15.75" thickBot="1" x14ac:dyDescent="0.3">
      <c r="A102" s="141" t="s">
        <v>723</v>
      </c>
      <c r="B102" s="430"/>
      <c r="C102" s="430"/>
      <c r="D102" s="430"/>
      <c r="E102" s="1146"/>
      <c r="F102" s="1147"/>
      <c r="G102" s="1147"/>
      <c r="H102" s="1147"/>
      <c r="I102" s="1147"/>
      <c r="J102" s="1147"/>
      <c r="K102" s="1148"/>
      <c r="L102" s="428"/>
      <c r="M102" s="429"/>
    </row>
    <row r="103" spans="1:24" x14ac:dyDescent="0.25">
      <c r="A103" s="433"/>
      <c r="B103" s="1119" t="s">
        <v>764</v>
      </c>
      <c r="C103" s="1119"/>
      <c r="D103" s="1119"/>
      <c r="E103" s="1119"/>
      <c r="F103" s="1119"/>
      <c r="G103" s="1119"/>
      <c r="H103" s="1119"/>
      <c r="I103" s="1119"/>
      <c r="J103" s="1119"/>
      <c r="K103" s="1119"/>
      <c r="V103" s="139" t="b">
        <v>0</v>
      </c>
      <c r="W103" s="139" t="b">
        <f>IF(AND(V103=TRUE,V104=TRUE,V106=TRUE,V107=TRUE),"Yes")</f>
        <v>0</v>
      </c>
      <c r="X103" s="139" t="e">
        <f>IF(AND(W103="YES",W110="Yes"),"HVAC met required criteria justifying replacement",IF(AND(W118="TRUE",W103=FALSE),"AC only components of the HVAC system met replacement criteria","No HVAC Measures Justified"))</f>
        <v>#REF!</v>
      </c>
    </row>
    <row r="104" spans="1:24" x14ac:dyDescent="0.25">
      <c r="A104" s="433"/>
      <c r="B104" s="433"/>
      <c r="C104" s="1119" t="s">
        <v>765</v>
      </c>
      <c r="D104" s="1119"/>
      <c r="E104" s="1119"/>
      <c r="F104" s="1119"/>
      <c r="G104" s="1119"/>
      <c r="H104" s="1119"/>
      <c r="I104" s="1119"/>
      <c r="J104" s="1119"/>
      <c r="K104" s="1119"/>
      <c r="V104" s="139" t="b">
        <v>0</v>
      </c>
    </row>
    <row r="105" spans="1:24" x14ac:dyDescent="0.25">
      <c r="A105" s="433"/>
      <c r="B105" s="433"/>
      <c r="C105" s="430" t="s">
        <v>201</v>
      </c>
      <c r="D105" s="430"/>
      <c r="E105" s="430"/>
      <c r="F105" s="430"/>
      <c r="G105" s="1128"/>
      <c r="H105" s="1128"/>
      <c r="I105" s="1128"/>
      <c r="J105" s="1128"/>
      <c r="K105" s="1128"/>
    </row>
    <row r="106" spans="1:24" x14ac:dyDescent="0.25">
      <c r="A106" s="433"/>
      <c r="B106" s="433"/>
      <c r="C106" s="1119" t="s">
        <v>766</v>
      </c>
      <c r="D106" s="1119"/>
      <c r="E106" s="1119"/>
      <c r="F106" s="1119"/>
      <c r="G106" s="1119"/>
      <c r="H106" s="1119"/>
      <c r="I106" s="1119"/>
      <c r="J106" s="1119"/>
      <c r="K106" s="1119"/>
      <c r="V106" s="139" t="b">
        <v>0</v>
      </c>
    </row>
    <row r="107" spans="1:24" x14ac:dyDescent="0.25">
      <c r="A107" s="433"/>
      <c r="B107" s="433"/>
      <c r="C107" s="1138" t="s">
        <v>724</v>
      </c>
      <c r="D107" s="1138"/>
      <c r="E107" s="1138"/>
      <c r="F107" s="1138"/>
      <c r="G107" s="1138"/>
      <c r="H107" s="1138"/>
      <c r="I107" s="1138"/>
      <c r="J107" s="1138"/>
      <c r="K107" s="1138"/>
      <c r="V107" s="139" t="b">
        <v>0</v>
      </c>
    </row>
    <row r="108" spans="1:24" x14ac:dyDescent="0.25">
      <c r="A108" s="433"/>
      <c r="B108" s="433"/>
      <c r="C108" s="1119" t="s">
        <v>200</v>
      </c>
      <c r="D108" s="1119"/>
      <c r="E108" s="1119"/>
      <c r="F108" s="1119"/>
      <c r="G108" s="1119"/>
      <c r="H108" s="1119"/>
      <c r="I108" s="1119"/>
      <c r="J108" s="1119"/>
      <c r="K108" s="1119"/>
    </row>
    <row r="109" spans="1:24" x14ac:dyDescent="0.25">
      <c r="A109" s="433"/>
      <c r="B109" s="433"/>
      <c r="C109" s="1119" t="s">
        <v>199</v>
      </c>
      <c r="D109" s="1119"/>
      <c r="E109" s="1119"/>
      <c r="F109" s="1119"/>
      <c r="G109" s="1119"/>
      <c r="H109" s="1119"/>
      <c r="I109" s="1119"/>
      <c r="J109" s="1119"/>
      <c r="K109" s="1119"/>
    </row>
    <row r="110" spans="1:24" x14ac:dyDescent="0.25">
      <c r="A110" s="433"/>
      <c r="B110" s="433"/>
      <c r="C110" s="1119" t="s">
        <v>198</v>
      </c>
      <c r="D110" s="1119"/>
      <c r="E110" s="1119"/>
      <c r="F110" s="1119"/>
      <c r="G110" s="1119"/>
      <c r="H110" s="1119"/>
      <c r="I110" s="1119"/>
      <c r="J110" s="1119"/>
      <c r="K110" s="1119"/>
      <c r="V110" s="139" t="b">
        <v>0</v>
      </c>
      <c r="W110" s="144" t="str">
        <f>IF(OR(V110=TRUE,V114=TRUE),"Yes","No")</f>
        <v>No</v>
      </c>
    </row>
    <row r="111" spans="1:24" x14ac:dyDescent="0.25">
      <c r="A111" s="433"/>
      <c r="B111" s="433"/>
      <c r="C111" s="1119" t="s">
        <v>197</v>
      </c>
      <c r="D111" s="1119"/>
      <c r="E111" s="1119"/>
      <c r="F111" s="1119"/>
      <c r="G111" s="1119"/>
      <c r="H111" s="1119"/>
      <c r="I111" s="1119"/>
      <c r="J111" s="1119"/>
      <c r="K111" s="1119"/>
    </row>
    <row r="112" spans="1:24" x14ac:dyDescent="0.25">
      <c r="A112" s="433"/>
      <c r="B112" s="433"/>
      <c r="C112" s="1119" t="s">
        <v>196</v>
      </c>
      <c r="D112" s="1119"/>
      <c r="E112" s="1119"/>
      <c r="F112" s="1119"/>
      <c r="G112" s="1119"/>
      <c r="H112" s="1119"/>
      <c r="I112" s="1119"/>
      <c r="J112" s="1119"/>
      <c r="K112" s="1119"/>
    </row>
    <row r="113" spans="1:23" x14ac:dyDescent="0.25">
      <c r="A113" s="433"/>
      <c r="B113" s="433"/>
      <c r="C113" s="1119" t="s">
        <v>195</v>
      </c>
      <c r="D113" s="1119"/>
      <c r="E113" s="1119"/>
      <c r="F113" s="1119"/>
      <c r="G113" s="1119"/>
      <c r="H113" s="1119"/>
      <c r="I113" s="1119"/>
      <c r="J113" s="1119"/>
      <c r="K113" s="1119"/>
    </row>
    <row r="114" spans="1:23" x14ac:dyDescent="0.25">
      <c r="A114" s="433"/>
      <c r="B114" s="433"/>
      <c r="C114" s="1119" t="s">
        <v>194</v>
      </c>
      <c r="D114" s="1119"/>
      <c r="E114" s="1119"/>
      <c r="F114" s="1119"/>
      <c r="G114" s="1119"/>
      <c r="H114" s="1119"/>
      <c r="I114" s="1119"/>
      <c r="J114" s="1119"/>
      <c r="K114" s="1119"/>
      <c r="V114" s="139" t="b">
        <v>0</v>
      </c>
    </row>
    <row r="115" spans="1:23" x14ac:dyDescent="0.25">
      <c r="A115" s="433"/>
      <c r="B115" s="433"/>
      <c r="C115" s="1119" t="s">
        <v>193</v>
      </c>
      <c r="D115" s="1119"/>
      <c r="E115" s="1119"/>
      <c r="F115" s="1119"/>
      <c r="G115" s="1119"/>
      <c r="H115" s="1119"/>
      <c r="I115" s="1119"/>
      <c r="J115" s="1119"/>
      <c r="K115" s="1119"/>
    </row>
    <row r="116" spans="1:23" x14ac:dyDescent="0.25">
      <c r="A116" s="433"/>
      <c r="B116" s="433"/>
      <c r="C116" s="1119" t="s">
        <v>192</v>
      </c>
      <c r="D116" s="1119"/>
      <c r="E116" s="1119"/>
      <c r="F116" s="1119"/>
      <c r="G116" s="1119"/>
      <c r="H116" s="1119"/>
      <c r="I116" s="1119"/>
      <c r="J116" s="1119"/>
      <c r="K116" s="1119"/>
    </row>
    <row r="117" spans="1:23" x14ac:dyDescent="0.25">
      <c r="A117" s="433"/>
      <c r="B117" s="433"/>
      <c r="C117" s="431" t="s">
        <v>191</v>
      </c>
      <c r="D117" s="431"/>
      <c r="E117" s="431"/>
      <c r="F117" s="431"/>
      <c r="G117" s="431"/>
      <c r="H117" s="431"/>
      <c r="I117" s="431"/>
      <c r="J117" s="431"/>
      <c r="K117" s="431"/>
    </row>
    <row r="118" spans="1:23" x14ac:dyDescent="0.25">
      <c r="A118" s="433"/>
      <c r="B118" s="433"/>
      <c r="C118" s="1119" t="s">
        <v>767</v>
      </c>
      <c r="D118" s="1119"/>
      <c r="E118" s="1119"/>
      <c r="F118" s="1119"/>
      <c r="G118" s="1119"/>
      <c r="H118" s="1119"/>
      <c r="I118" s="1119"/>
      <c r="J118" s="1119"/>
      <c r="K118" s="1119"/>
      <c r="V118" s="139" t="b">
        <v>0</v>
      </c>
      <c r="W118" s="144" t="e">
        <f>IF(AND(V118=TRUE,V121=TRUE,W122="Yes"),"True","False")</f>
        <v>#REF!</v>
      </c>
    </row>
    <row r="119" spans="1:23" x14ac:dyDescent="0.25">
      <c r="A119" s="433"/>
      <c r="B119" s="433"/>
      <c r="C119" s="1119" t="s">
        <v>190</v>
      </c>
      <c r="D119" s="1119"/>
      <c r="E119" s="1119"/>
      <c r="F119" s="1119"/>
      <c r="G119" s="1119"/>
      <c r="H119" s="1119"/>
      <c r="I119" s="1119"/>
      <c r="J119" s="1119"/>
      <c r="K119" s="1119"/>
    </row>
    <row r="120" spans="1:23" x14ac:dyDescent="0.25">
      <c r="A120" s="433"/>
      <c r="B120" s="433"/>
      <c r="C120" s="1119" t="s">
        <v>189</v>
      </c>
      <c r="D120" s="1119"/>
      <c r="E120" s="1119"/>
      <c r="F120" s="1119"/>
      <c r="G120" s="1119"/>
      <c r="H120" s="1119"/>
      <c r="I120" s="1119"/>
      <c r="J120" s="1119"/>
      <c r="K120" s="1119"/>
    </row>
    <row r="121" spans="1:23" x14ac:dyDescent="0.25">
      <c r="A121" s="430"/>
      <c r="B121" s="433"/>
      <c r="C121" s="433"/>
      <c r="D121" s="1119" t="s">
        <v>768</v>
      </c>
      <c r="E121" s="1119"/>
      <c r="F121" s="1119"/>
      <c r="G121" s="1119"/>
      <c r="H121" s="1119"/>
      <c r="I121" s="1119"/>
      <c r="J121" s="1119"/>
      <c r="K121" s="1119"/>
      <c r="O121" s="140"/>
      <c r="V121" s="139" t="b">
        <v>0</v>
      </c>
    </row>
    <row r="122" spans="1:23" x14ac:dyDescent="0.25">
      <c r="A122" s="430"/>
      <c r="B122" s="433"/>
      <c r="C122" s="433"/>
      <c r="D122" s="1119" t="s">
        <v>725</v>
      </c>
      <c r="E122" s="1119"/>
      <c r="F122" s="1119"/>
      <c r="G122" s="1119"/>
      <c r="H122" s="1119"/>
      <c r="I122" s="1119"/>
      <c r="J122" s="1119"/>
      <c r="K122" s="1119"/>
      <c r="O122" s="140"/>
      <c r="V122" s="139" t="b">
        <v>0</v>
      </c>
      <c r="W122" s="139" t="e">
        <f>IF(AND(#REF!="Yes",V122=TRUE),"Yes","No")</f>
        <v>#REF!</v>
      </c>
    </row>
    <row r="123" spans="1:23" ht="10.9" customHeight="1" x14ac:dyDescent="0.25">
      <c r="A123" s="1134"/>
      <c r="B123" s="1134"/>
      <c r="C123" s="1134"/>
      <c r="D123" s="1134"/>
      <c r="E123" s="1134"/>
      <c r="F123" s="1134"/>
      <c r="G123" s="1134"/>
      <c r="H123" s="1134"/>
      <c r="I123" s="1134"/>
      <c r="J123" s="1134"/>
      <c r="K123" s="1134"/>
      <c r="O123" s="140"/>
    </row>
    <row r="124" spans="1:23" x14ac:dyDescent="0.25">
      <c r="A124" s="433"/>
      <c r="B124" s="1127" t="s">
        <v>726</v>
      </c>
      <c r="C124" s="1127"/>
      <c r="D124" s="1127"/>
      <c r="E124" s="1127"/>
      <c r="F124" s="1127"/>
      <c r="G124" s="1127"/>
      <c r="H124" s="1127"/>
      <c r="I124" s="1127"/>
      <c r="J124" s="1127"/>
      <c r="K124" s="1127"/>
      <c r="O124" s="140"/>
      <c r="V124" s="139" t="b">
        <v>0</v>
      </c>
      <c r="W124" s="139" t="str">
        <f>IF(AND(V124=TRUE,W127="Yes"),"HVAC repair justified in client file, following measures to be completed","No HVAC repair measures justified")</f>
        <v>No HVAC repair measures justified</v>
      </c>
    </row>
    <row r="125" spans="1:23" x14ac:dyDescent="0.25">
      <c r="A125" s="433"/>
      <c r="B125" s="1127"/>
      <c r="C125" s="1127"/>
      <c r="D125" s="1127"/>
      <c r="E125" s="1127"/>
      <c r="F125" s="1127"/>
      <c r="G125" s="1127"/>
      <c r="H125" s="1127"/>
      <c r="I125" s="1127"/>
      <c r="J125" s="1127"/>
      <c r="K125" s="1127"/>
      <c r="O125" s="140"/>
    </row>
    <row r="126" spans="1:23" x14ac:dyDescent="0.25">
      <c r="A126" s="433"/>
      <c r="B126" s="1127"/>
      <c r="C126" s="1127"/>
      <c r="D126" s="1127"/>
      <c r="E126" s="1127"/>
      <c r="F126" s="1127"/>
      <c r="G126" s="1127"/>
      <c r="H126" s="1127"/>
      <c r="I126" s="1127"/>
      <c r="J126" s="1127"/>
      <c r="K126" s="1127"/>
      <c r="O126" s="140"/>
    </row>
    <row r="127" spans="1:23" x14ac:dyDescent="0.25">
      <c r="A127" s="430"/>
      <c r="B127" s="433"/>
      <c r="C127" s="1119" t="s">
        <v>769</v>
      </c>
      <c r="D127" s="1119"/>
      <c r="E127" s="1119"/>
      <c r="F127" s="1119"/>
      <c r="G127" s="1119"/>
      <c r="H127" s="1119"/>
      <c r="I127" s="1119"/>
      <c r="J127" s="1119"/>
      <c r="K127" s="1119"/>
      <c r="O127" s="140"/>
      <c r="V127" s="139" t="b">
        <v>0</v>
      </c>
      <c r="W127" s="139" t="str">
        <f>IF(OR(V127=TRUE,V128=TRUE,V129=TRUE,V130=TRUE,V131=TRUE),"Yes","No")</f>
        <v>No</v>
      </c>
    </row>
    <row r="128" spans="1:23" x14ac:dyDescent="0.25">
      <c r="A128" s="430"/>
      <c r="B128" s="433"/>
      <c r="C128" s="1119" t="s">
        <v>770</v>
      </c>
      <c r="D128" s="1119"/>
      <c r="E128" s="1119"/>
      <c r="F128" s="1119"/>
      <c r="G128" s="1119"/>
      <c r="H128" s="1119"/>
      <c r="I128" s="1119"/>
      <c r="J128" s="1119"/>
      <c r="K128" s="1119"/>
      <c r="O128" s="140"/>
      <c r="V128" s="139" t="b">
        <v>0</v>
      </c>
    </row>
    <row r="129" spans="1:23" x14ac:dyDescent="0.25">
      <c r="A129" s="430"/>
      <c r="B129" s="433"/>
      <c r="C129" s="1119" t="s">
        <v>771</v>
      </c>
      <c r="D129" s="1119"/>
      <c r="E129" s="1119"/>
      <c r="F129" s="1119"/>
      <c r="G129" s="1119"/>
      <c r="H129" s="1119"/>
      <c r="I129" s="1119"/>
      <c r="J129" s="1119"/>
      <c r="K129" s="1119"/>
      <c r="O129" s="140"/>
      <c r="V129" s="139" t="b">
        <v>0</v>
      </c>
    </row>
    <row r="130" spans="1:23" x14ac:dyDescent="0.25">
      <c r="A130" s="430"/>
      <c r="B130" s="433"/>
      <c r="C130" s="1119" t="s">
        <v>772</v>
      </c>
      <c r="D130" s="1119"/>
      <c r="E130" s="1119"/>
      <c r="F130" s="1119"/>
      <c r="G130" s="1119"/>
      <c r="H130" s="1119"/>
      <c r="I130" s="1119"/>
      <c r="J130" s="1119"/>
      <c r="K130" s="1119"/>
      <c r="O130" s="140"/>
      <c r="V130" s="139" t="b">
        <v>0</v>
      </c>
    </row>
    <row r="131" spans="1:23" x14ac:dyDescent="0.25">
      <c r="A131" s="430"/>
      <c r="B131" s="433"/>
      <c r="C131" s="1119" t="s">
        <v>773</v>
      </c>
      <c r="D131" s="1119"/>
      <c r="E131" s="1119"/>
      <c r="F131" s="1119"/>
      <c r="G131" s="1119"/>
      <c r="H131" s="1119"/>
      <c r="I131" s="1119"/>
      <c r="J131" s="1119"/>
      <c r="K131" s="1119"/>
      <c r="O131" s="140"/>
      <c r="V131" s="139" t="b">
        <v>0</v>
      </c>
    </row>
    <row r="132" spans="1:23" x14ac:dyDescent="0.25">
      <c r="A132" s="433"/>
      <c r="B132" s="1119" t="s">
        <v>774</v>
      </c>
      <c r="C132" s="1119"/>
      <c r="D132" s="1119"/>
      <c r="E132" s="1119"/>
      <c r="F132" s="1119"/>
      <c r="G132" s="1119"/>
      <c r="H132" s="1119"/>
      <c r="I132" s="1119"/>
      <c r="J132" s="1119"/>
      <c r="K132" s="1119"/>
      <c r="O132" s="140"/>
      <c r="V132" s="139" t="b">
        <v>0</v>
      </c>
      <c r="W132" s="139" t="str">
        <f>IF(V132=TRUE,"Change &amp; provide 12 filter", "No Measures justified")</f>
        <v>No Measures justified</v>
      </c>
    </row>
    <row r="133" spans="1:23" ht="10.9" customHeight="1" x14ac:dyDescent="0.25">
      <c r="A133" s="1126"/>
      <c r="B133" s="1126"/>
      <c r="C133" s="1126"/>
      <c r="D133" s="1126"/>
      <c r="E133" s="1126"/>
      <c r="F133" s="1126"/>
      <c r="G133" s="1126"/>
      <c r="H133" s="1126"/>
      <c r="I133" s="1126"/>
      <c r="J133" s="1126"/>
      <c r="K133" s="1126"/>
      <c r="O133" s="140"/>
    </row>
    <row r="134" spans="1:23" x14ac:dyDescent="0.25">
      <c r="A134" s="433"/>
      <c r="B134" s="430" t="s">
        <v>775</v>
      </c>
      <c r="C134" s="433"/>
      <c r="D134" s="433"/>
      <c r="E134" s="430"/>
      <c r="F134" s="430"/>
      <c r="G134" s="430"/>
      <c r="H134" s="430"/>
      <c r="I134" s="430"/>
      <c r="J134" s="430"/>
      <c r="K134" s="430"/>
      <c r="O134" s="140"/>
      <c r="V134" s="139" t="b">
        <v>0</v>
      </c>
      <c r="W134" s="139" t="str">
        <f>IF(AND(V103=FALSE,V118=FALSE,V121=FALSE,V124=FALSE,V134=TRUE,V136=TRUE,W137="Yes"),"See each TDHCA RAC Repl Tool for justification &amp; work order for sizes &amp; locations","No Measures justified")</f>
        <v>No Measures justified</v>
      </c>
    </row>
    <row r="135" spans="1:23" ht="10.9" customHeight="1" thickBot="1" x14ac:dyDescent="0.3">
      <c r="A135" s="1126"/>
      <c r="B135" s="1126"/>
      <c r="C135" s="1126"/>
      <c r="D135" s="1126"/>
      <c r="E135" s="1126"/>
      <c r="F135" s="1126"/>
      <c r="G135" s="1126"/>
      <c r="H135" s="1126"/>
      <c r="I135" s="1126"/>
      <c r="J135" s="1126"/>
      <c r="K135" s="1126"/>
      <c r="O135" s="140"/>
    </row>
    <row r="136" spans="1:23" ht="15.75" thickBot="1" x14ac:dyDescent="0.3">
      <c r="A136" s="433"/>
      <c r="B136" s="431" t="s">
        <v>776</v>
      </c>
      <c r="C136" s="433"/>
      <c r="D136" s="433"/>
      <c r="E136" s="431"/>
      <c r="F136" s="431"/>
      <c r="G136" s="1158"/>
      <c r="H136" s="1159"/>
      <c r="I136" s="1159"/>
      <c r="J136" s="1159"/>
      <c r="K136" s="1160"/>
      <c r="O136" s="140"/>
      <c r="V136" s="139" t="b">
        <v>0</v>
      </c>
    </row>
    <row r="137" spans="1:23" x14ac:dyDescent="0.25">
      <c r="A137" s="431"/>
      <c r="B137" s="433"/>
      <c r="C137" s="1138" t="s">
        <v>727</v>
      </c>
      <c r="D137" s="1138"/>
      <c r="E137" s="1138"/>
      <c r="F137" s="1138"/>
      <c r="G137" s="1138"/>
      <c r="H137" s="1138"/>
      <c r="I137" s="1138"/>
      <c r="J137" s="1138"/>
      <c r="K137" s="1138"/>
      <c r="O137" s="140"/>
      <c r="V137" s="139" t="b">
        <v>0</v>
      </c>
      <c r="W137" s="143" t="str">
        <f>IF(AND(V137=TRUE,V140=TRUE),"Yes","N/A")</f>
        <v>N/A</v>
      </c>
    </row>
    <row r="138" spans="1:23" ht="28.9" customHeight="1" x14ac:dyDescent="0.25">
      <c r="A138" s="431"/>
      <c r="B138" s="433"/>
      <c r="C138" s="1163" t="s">
        <v>956</v>
      </c>
      <c r="D138" s="1163"/>
      <c r="E138" s="1163"/>
      <c r="F138" s="1163"/>
      <c r="G138" s="1163"/>
      <c r="H138" s="1163"/>
      <c r="I138" s="1163"/>
      <c r="J138" s="1163"/>
      <c r="K138" s="1163"/>
      <c r="O138" s="140"/>
      <c r="V138" s="139" t="b">
        <v>0</v>
      </c>
      <c r="W138" s="143" t="str">
        <f>IF(AND(V138=TRUE,V141=TRUE),"Yes","N/A")</f>
        <v>N/A</v>
      </c>
    </row>
    <row r="139" spans="1:23" x14ac:dyDescent="0.25">
      <c r="A139" s="430"/>
      <c r="B139" s="433"/>
      <c r="C139" s="1138" t="s">
        <v>785</v>
      </c>
      <c r="D139" s="1138"/>
      <c r="E139" s="1138"/>
      <c r="F139" s="1138"/>
      <c r="G139" s="1138"/>
      <c r="H139" s="1138"/>
      <c r="I139" s="1138"/>
      <c r="J139" s="1138"/>
      <c r="K139" s="1138"/>
      <c r="O139" s="140"/>
      <c r="V139" s="139" t="b">
        <v>0</v>
      </c>
    </row>
    <row r="140" spans="1:23" x14ac:dyDescent="0.25">
      <c r="A140" s="430"/>
      <c r="B140" s="433"/>
      <c r="C140" s="1138" t="s">
        <v>786</v>
      </c>
      <c r="D140" s="1119"/>
      <c r="E140" s="1119"/>
      <c r="F140" s="1119"/>
      <c r="G140" s="1119"/>
      <c r="H140" s="1119"/>
      <c r="I140" s="1119"/>
      <c r="J140" s="1119"/>
      <c r="K140" s="1119"/>
      <c r="O140" s="140"/>
      <c r="V140" s="139" t="b">
        <v>0</v>
      </c>
    </row>
    <row r="141" spans="1:23" x14ac:dyDescent="0.25">
      <c r="A141" s="430"/>
      <c r="B141" s="433"/>
      <c r="C141" s="1119" t="s">
        <v>186</v>
      </c>
      <c r="D141" s="1119"/>
      <c r="E141" s="1119"/>
      <c r="F141" s="1119"/>
      <c r="G141" s="1119"/>
      <c r="H141" s="1119"/>
      <c r="I141" s="1119"/>
      <c r="J141" s="1119"/>
      <c r="K141" s="1119"/>
      <c r="O141" s="140"/>
    </row>
    <row r="142" spans="1:23" x14ac:dyDescent="0.25">
      <c r="A142" s="430"/>
      <c r="B142" s="433"/>
      <c r="C142" s="1162" t="s">
        <v>787</v>
      </c>
      <c r="D142" s="1162"/>
      <c r="E142" s="1162"/>
      <c r="F142" s="1162"/>
      <c r="G142" s="1162"/>
      <c r="H142" s="1162"/>
      <c r="I142" s="1162"/>
      <c r="J142" s="1162"/>
      <c r="K142" s="1162"/>
      <c r="O142" s="140"/>
      <c r="V142" s="139" t="b">
        <v>0</v>
      </c>
      <c r="W142" s="139" t="str">
        <f>IF(V142=TRUE,"See client file for TDHCA approval, see work order for measure perameters","No Meases Justified")</f>
        <v>No Meases Justified</v>
      </c>
    </row>
    <row r="143" spans="1:23" x14ac:dyDescent="0.25">
      <c r="A143" s="430"/>
      <c r="B143" s="433"/>
      <c r="C143" s="1162" t="s">
        <v>788</v>
      </c>
      <c r="D143" s="1162"/>
      <c r="E143" s="1162"/>
      <c r="F143" s="1162"/>
      <c r="G143" s="1162"/>
      <c r="H143" s="1162"/>
      <c r="I143" s="1162"/>
      <c r="J143" s="1162"/>
      <c r="K143" s="1162"/>
      <c r="O143" s="140"/>
    </row>
    <row r="144" spans="1:23" x14ac:dyDescent="0.25">
      <c r="A144" s="430"/>
      <c r="B144" s="433"/>
      <c r="C144" s="1162" t="s">
        <v>789</v>
      </c>
      <c r="D144" s="1162"/>
      <c r="E144" s="1162"/>
      <c r="F144" s="1162"/>
      <c r="G144" s="1162"/>
      <c r="H144" s="1162"/>
      <c r="I144" s="1162"/>
      <c r="J144" s="1162"/>
      <c r="K144" s="1162"/>
      <c r="O144" s="140"/>
    </row>
    <row r="145" spans="1:27" x14ac:dyDescent="0.25">
      <c r="A145" s="430"/>
      <c r="B145" s="433"/>
      <c r="C145" s="433"/>
      <c r="D145" s="1119" t="s">
        <v>777</v>
      </c>
      <c r="E145" s="1119"/>
      <c r="F145" s="1119"/>
      <c r="G145" s="1119"/>
      <c r="H145" s="1119"/>
      <c r="I145" s="1119"/>
      <c r="J145" s="1119"/>
      <c r="K145" s="1119"/>
      <c r="O145" s="140"/>
      <c r="V145" s="142"/>
      <c r="W145" s="142"/>
      <c r="X145" s="142"/>
      <c r="Y145" s="142"/>
      <c r="Z145" s="142"/>
      <c r="AA145" s="142"/>
    </row>
    <row r="146" spans="1:27" x14ac:dyDescent="0.25">
      <c r="A146" s="430"/>
      <c r="B146" s="433"/>
      <c r="C146" s="433"/>
      <c r="D146" s="1119" t="s">
        <v>778</v>
      </c>
      <c r="E146" s="1119"/>
      <c r="F146" s="1119"/>
      <c r="G146" s="1119"/>
      <c r="H146" s="1119"/>
      <c r="I146" s="1119"/>
      <c r="J146" s="1119"/>
      <c r="K146" s="1119"/>
      <c r="O146" s="140"/>
    </row>
    <row r="147" spans="1:27" x14ac:dyDescent="0.25">
      <c r="A147" s="430"/>
      <c r="B147" s="433"/>
      <c r="C147" s="433"/>
      <c r="D147" s="1119" t="s">
        <v>185</v>
      </c>
      <c r="E147" s="1119"/>
      <c r="F147" s="1119"/>
      <c r="G147" s="1119"/>
      <c r="H147" s="1119"/>
      <c r="I147" s="1119"/>
      <c r="J147" s="1119"/>
      <c r="K147" s="1119"/>
      <c r="O147" s="140"/>
    </row>
    <row r="148" spans="1:27" x14ac:dyDescent="0.25">
      <c r="A148" s="430"/>
      <c r="B148" s="433"/>
      <c r="C148" s="433"/>
      <c r="D148" s="1119" t="s">
        <v>779</v>
      </c>
      <c r="E148" s="1119"/>
      <c r="F148" s="1119"/>
      <c r="G148" s="1119"/>
      <c r="H148" s="1119"/>
      <c r="I148" s="1119"/>
      <c r="J148" s="1119"/>
      <c r="K148" s="1119"/>
      <c r="O148" s="140"/>
    </row>
    <row r="149" spans="1:27" x14ac:dyDescent="0.25">
      <c r="A149" s="430"/>
      <c r="B149" s="433"/>
      <c r="C149" s="433"/>
      <c r="D149" s="1119" t="s">
        <v>780</v>
      </c>
      <c r="E149" s="1119"/>
      <c r="F149" s="1119"/>
      <c r="G149" s="1119"/>
      <c r="H149" s="1119"/>
      <c r="I149" s="1119"/>
      <c r="J149" s="1119"/>
      <c r="K149" s="1119"/>
      <c r="O149" s="140"/>
    </row>
    <row r="150" spans="1:27" x14ac:dyDescent="0.25">
      <c r="A150" s="430"/>
      <c r="B150" s="433"/>
      <c r="C150" s="433"/>
      <c r="D150" s="1119" t="s">
        <v>781</v>
      </c>
      <c r="E150" s="1119"/>
      <c r="F150" s="1119"/>
      <c r="G150" s="1119"/>
      <c r="H150" s="1119"/>
      <c r="I150" s="1119"/>
      <c r="J150" s="1119"/>
      <c r="K150" s="1119"/>
      <c r="O150" s="140"/>
    </row>
    <row r="151" spans="1:27" x14ac:dyDescent="0.25">
      <c r="A151" s="430"/>
      <c r="B151" s="433"/>
      <c r="C151" s="433"/>
      <c r="D151" s="1119" t="s">
        <v>782</v>
      </c>
      <c r="E151" s="1119"/>
      <c r="F151" s="1119"/>
      <c r="G151" s="1119"/>
      <c r="H151" s="1119"/>
      <c r="I151" s="1119"/>
      <c r="J151" s="1119"/>
      <c r="K151" s="1119"/>
      <c r="O151" s="140"/>
    </row>
    <row r="152" spans="1:27" x14ac:dyDescent="0.25">
      <c r="A152" s="430"/>
      <c r="B152" s="433"/>
      <c r="C152" s="433"/>
      <c r="D152" s="1119" t="s">
        <v>783</v>
      </c>
      <c r="E152" s="1119"/>
      <c r="F152" s="1119"/>
      <c r="G152" s="1119"/>
      <c r="H152" s="1119"/>
      <c r="I152" s="1119"/>
      <c r="J152" s="1119"/>
      <c r="K152" s="1119"/>
      <c r="O152" s="140"/>
    </row>
    <row r="153" spans="1:27" x14ac:dyDescent="0.25">
      <c r="A153" s="430"/>
      <c r="B153" s="433"/>
      <c r="C153" s="433"/>
      <c r="D153" s="1119" t="s">
        <v>184</v>
      </c>
      <c r="E153" s="1119"/>
      <c r="F153" s="1119"/>
      <c r="G153" s="1119"/>
      <c r="H153" s="1119"/>
      <c r="I153" s="1119"/>
      <c r="J153" s="1119"/>
      <c r="K153" s="1119"/>
      <c r="O153" s="140"/>
    </row>
    <row r="154" spans="1:27" ht="10.9" customHeight="1" thickBot="1" x14ac:dyDescent="0.3">
      <c r="A154" s="1134"/>
      <c r="B154" s="1134"/>
      <c r="C154" s="1134"/>
      <c r="D154" s="1134"/>
      <c r="E154" s="1134"/>
      <c r="F154" s="1134"/>
      <c r="G154" s="1134"/>
      <c r="H154" s="1134"/>
      <c r="I154" s="1134"/>
      <c r="J154" s="1134"/>
      <c r="K154" s="1134"/>
      <c r="O154" s="140"/>
    </row>
    <row r="155" spans="1:27" ht="15.75" thickBot="1" x14ac:dyDescent="0.3">
      <c r="A155" s="141" t="s">
        <v>790</v>
      </c>
      <c r="B155" s="430"/>
      <c r="C155" s="430"/>
      <c r="D155" s="1139"/>
      <c r="E155" s="1140"/>
      <c r="F155" s="1140"/>
      <c r="G155" s="1140"/>
      <c r="H155" s="1140"/>
      <c r="I155" s="1140"/>
      <c r="J155" s="1140"/>
      <c r="K155" s="1141"/>
      <c r="O155" s="140"/>
    </row>
    <row r="156" spans="1:27" x14ac:dyDescent="0.25">
      <c r="A156" s="433"/>
      <c r="B156" s="1119" t="s">
        <v>784</v>
      </c>
      <c r="C156" s="1119"/>
      <c r="D156" s="1119"/>
      <c r="E156" s="1119"/>
      <c r="F156" s="1119"/>
      <c r="G156" s="1119"/>
      <c r="H156" s="1119"/>
      <c r="I156" s="1119"/>
      <c r="J156" s="1119"/>
      <c r="K156" s="1119"/>
      <c r="O156" s="140"/>
      <c r="V156" s="139" t="b">
        <v>0</v>
      </c>
    </row>
    <row r="157" spans="1:27" x14ac:dyDescent="0.25">
      <c r="A157" s="433"/>
      <c r="B157" s="1119" t="s">
        <v>183</v>
      </c>
      <c r="C157" s="1119"/>
      <c r="D157" s="1119"/>
      <c r="E157" s="1119"/>
      <c r="F157" s="1119"/>
      <c r="G157" s="1119"/>
      <c r="H157" s="1119"/>
      <c r="I157" s="1119"/>
      <c r="J157" s="1119"/>
      <c r="K157" s="1119"/>
      <c r="O157" s="140"/>
    </row>
    <row r="158" spans="1:27" x14ac:dyDescent="0.25">
      <c r="A158" s="433"/>
      <c r="B158" s="1162" t="s">
        <v>969</v>
      </c>
      <c r="C158" s="1119"/>
      <c r="D158" s="1119"/>
      <c r="E158" s="1119"/>
      <c r="F158" s="1119"/>
      <c r="G158" s="1119"/>
      <c r="H158" s="1119"/>
      <c r="I158" s="1119"/>
      <c r="J158" s="1119"/>
      <c r="K158" s="1119"/>
      <c r="O158" s="140"/>
      <c r="V158" s="139" t="b">
        <v>0</v>
      </c>
    </row>
    <row r="159" spans="1:27" x14ac:dyDescent="0.25">
      <c r="A159" s="433"/>
      <c r="B159" s="430" t="s">
        <v>182</v>
      </c>
      <c r="C159" s="430"/>
      <c r="D159" s="430"/>
      <c r="E159" s="430"/>
      <c r="F159" s="430"/>
      <c r="G159" s="430"/>
      <c r="H159" s="430"/>
      <c r="I159" s="430"/>
      <c r="J159" s="430"/>
      <c r="K159" s="430"/>
      <c r="O159" s="140"/>
      <c r="V159" s="139" t="str">
        <f>IF(AND(V156=TRUE,V158=TRUE),"See Departmental approval in client file","No Measures Justified")</f>
        <v>No Measures Justified</v>
      </c>
    </row>
    <row r="160" spans="1:27" ht="10.9" customHeight="1" x14ac:dyDescent="0.25">
      <c r="A160" s="1134"/>
      <c r="B160" s="1134"/>
      <c r="C160" s="1134"/>
      <c r="D160" s="1134"/>
      <c r="E160" s="1134"/>
      <c r="F160" s="1134"/>
      <c r="G160" s="1134"/>
      <c r="H160" s="1134"/>
      <c r="I160" s="1134"/>
      <c r="J160" s="1134"/>
      <c r="K160" s="1134"/>
      <c r="O160" s="140"/>
    </row>
    <row r="161" spans="1:24" x14ac:dyDescent="0.25">
      <c r="A161" s="1142" t="s">
        <v>712</v>
      </c>
      <c r="B161" s="1142"/>
      <c r="C161" s="1142"/>
      <c r="D161" s="1142"/>
      <c r="E161" s="1142"/>
      <c r="F161" s="1142"/>
      <c r="G161" s="1142"/>
      <c r="H161" s="1142"/>
      <c r="I161" s="1142"/>
      <c r="J161" s="1142"/>
      <c r="K161" s="1142"/>
      <c r="O161" s="140"/>
      <c r="P161" s="140"/>
      <c r="Q161" s="140"/>
      <c r="R161" s="140"/>
      <c r="S161" s="140"/>
      <c r="T161" s="140"/>
      <c r="U161" s="140"/>
      <c r="V161" s="140"/>
      <c r="W161" s="140"/>
      <c r="X161" s="140"/>
    </row>
    <row r="162" spans="1:24" x14ac:dyDescent="0.25">
      <c r="A162" s="140"/>
    </row>
    <row r="163" spans="1:24" x14ac:dyDescent="0.25">
      <c r="A163" s="140"/>
    </row>
    <row r="164" spans="1:24" x14ac:dyDescent="0.25">
      <c r="A164" s="140"/>
    </row>
    <row r="165" spans="1:24" x14ac:dyDescent="0.25">
      <c r="A165" s="140"/>
    </row>
    <row r="166" spans="1:24" x14ac:dyDescent="0.25">
      <c r="A166" s="140"/>
      <c r="B166" s="140"/>
      <c r="C166" s="140"/>
      <c r="D166" s="140"/>
      <c r="E166" s="140"/>
      <c r="F166" s="140"/>
      <c r="G166" s="140"/>
      <c r="H166" s="140"/>
      <c r="I166" s="140"/>
      <c r="J166" s="140"/>
      <c r="O166" s="140"/>
      <c r="P166" s="140"/>
      <c r="Q166" s="140"/>
      <c r="R166" s="140"/>
      <c r="S166" s="140"/>
      <c r="T166" s="140"/>
      <c r="U166" s="140"/>
      <c r="V166" s="140"/>
      <c r="W166" s="140"/>
    </row>
    <row r="167" spans="1:24" x14ac:dyDescent="0.25">
      <c r="A167" s="140"/>
      <c r="B167" s="140"/>
      <c r="C167" s="140"/>
      <c r="D167" s="140"/>
      <c r="E167" s="140"/>
      <c r="F167" s="140"/>
      <c r="G167" s="140"/>
      <c r="H167" s="140"/>
      <c r="I167" s="140"/>
      <c r="J167" s="140"/>
      <c r="O167" s="140"/>
      <c r="P167" s="140"/>
      <c r="Q167" s="140"/>
      <c r="R167" s="140"/>
      <c r="S167" s="140"/>
      <c r="T167" s="140"/>
      <c r="U167" s="140"/>
      <c r="V167" s="140"/>
      <c r="W167" s="140"/>
    </row>
    <row r="168" spans="1:24" x14ac:dyDescent="0.25">
      <c r="A168" s="140"/>
      <c r="B168" s="140"/>
      <c r="C168" s="140"/>
      <c r="D168" s="140"/>
      <c r="E168" s="140"/>
      <c r="F168" s="140"/>
      <c r="G168" s="140"/>
      <c r="H168" s="140"/>
      <c r="I168" s="140"/>
      <c r="J168" s="140"/>
      <c r="O168" s="140"/>
      <c r="P168" s="140"/>
      <c r="Q168" s="140"/>
      <c r="R168" s="140"/>
      <c r="S168" s="140"/>
      <c r="T168" s="140"/>
      <c r="U168" s="140"/>
      <c r="V168" s="140"/>
      <c r="W168" s="140"/>
    </row>
    <row r="169" spans="1:24" x14ac:dyDescent="0.25">
      <c r="A169" s="140"/>
      <c r="B169" s="140"/>
      <c r="C169" s="140"/>
      <c r="D169" s="140"/>
      <c r="E169" s="140"/>
      <c r="F169" s="140"/>
      <c r="G169" s="140"/>
      <c r="H169" s="140"/>
      <c r="I169" s="140"/>
      <c r="J169" s="140"/>
      <c r="O169" s="140"/>
      <c r="P169" s="140"/>
      <c r="Q169" s="140"/>
      <c r="R169" s="140"/>
      <c r="S169" s="140"/>
      <c r="T169" s="140"/>
      <c r="U169" s="140"/>
      <c r="V169" s="140"/>
      <c r="W169" s="140"/>
    </row>
    <row r="170" spans="1:24" x14ac:dyDescent="0.25">
      <c r="A170" s="140"/>
      <c r="B170" s="140"/>
      <c r="C170" s="140"/>
      <c r="D170" s="140"/>
      <c r="E170" s="140"/>
      <c r="F170" s="140"/>
      <c r="G170" s="140"/>
      <c r="H170" s="140"/>
      <c r="I170" s="140"/>
      <c r="J170" s="140"/>
    </row>
    <row r="171" spans="1:24" x14ac:dyDescent="0.25">
      <c r="A171" s="140"/>
      <c r="B171" s="140"/>
      <c r="C171" s="140"/>
      <c r="D171" s="140"/>
      <c r="E171" s="140"/>
      <c r="F171" s="140"/>
      <c r="G171" s="140"/>
      <c r="H171" s="140"/>
      <c r="I171" s="140"/>
      <c r="J171" s="140"/>
    </row>
    <row r="172" spans="1:24" x14ac:dyDescent="0.25">
      <c r="A172" s="140"/>
      <c r="B172" s="140"/>
      <c r="C172" s="140"/>
      <c r="D172" s="140"/>
      <c r="E172" s="140"/>
      <c r="F172" s="140"/>
      <c r="G172" s="140"/>
      <c r="H172" s="140"/>
      <c r="I172" s="140"/>
      <c r="J172" s="140"/>
    </row>
    <row r="173" spans="1:24" x14ac:dyDescent="0.25">
      <c r="A173" s="140"/>
      <c r="B173" s="140"/>
      <c r="C173" s="140"/>
      <c r="D173" s="140"/>
      <c r="E173" s="140"/>
      <c r="F173" s="140"/>
      <c r="G173" s="140"/>
      <c r="H173" s="140"/>
      <c r="I173" s="140"/>
      <c r="J173" s="140"/>
    </row>
    <row r="174" spans="1:24" x14ac:dyDescent="0.25">
      <c r="A174" s="140"/>
      <c r="B174" s="140"/>
      <c r="C174" s="140"/>
      <c r="D174" s="140"/>
      <c r="E174" s="140"/>
      <c r="F174" s="140"/>
      <c r="G174" s="140"/>
      <c r="H174" s="140"/>
      <c r="I174" s="140"/>
      <c r="J174" s="140"/>
    </row>
    <row r="175" spans="1:24" x14ac:dyDescent="0.25">
      <c r="A175" s="140"/>
      <c r="B175" s="140"/>
      <c r="C175" s="140"/>
      <c r="D175" s="140"/>
      <c r="E175" s="140"/>
      <c r="F175" s="140"/>
      <c r="G175" s="140"/>
      <c r="H175" s="140"/>
      <c r="I175" s="140"/>
      <c r="J175" s="140"/>
    </row>
    <row r="176" spans="1:24" x14ac:dyDescent="0.25">
      <c r="A176" s="140"/>
      <c r="B176" s="140"/>
      <c r="C176" s="140"/>
      <c r="D176" s="140"/>
      <c r="E176" s="140"/>
      <c r="F176" s="140"/>
      <c r="G176" s="140"/>
      <c r="H176" s="140"/>
      <c r="I176" s="140"/>
      <c r="J176" s="140"/>
    </row>
    <row r="177" spans="1:10" x14ac:dyDescent="0.25">
      <c r="A177" s="140"/>
      <c r="B177" s="140"/>
      <c r="C177" s="140"/>
      <c r="D177" s="140"/>
      <c r="E177" s="140"/>
      <c r="F177" s="140"/>
      <c r="G177" s="140"/>
      <c r="H177" s="140"/>
      <c r="I177" s="140"/>
      <c r="J177" s="140"/>
    </row>
    <row r="178" spans="1:10" x14ac:dyDescent="0.25">
      <c r="A178" s="140"/>
      <c r="B178" s="140"/>
      <c r="C178" s="140"/>
      <c r="D178" s="140"/>
      <c r="E178" s="140"/>
      <c r="F178" s="140"/>
      <c r="G178" s="140"/>
      <c r="H178" s="140"/>
      <c r="I178" s="140"/>
      <c r="J178" s="140"/>
    </row>
    <row r="179" spans="1:10" x14ac:dyDescent="0.25">
      <c r="A179" s="140"/>
      <c r="B179" s="140"/>
      <c r="C179" s="140"/>
      <c r="D179" s="140"/>
      <c r="E179" s="140"/>
      <c r="F179" s="140"/>
      <c r="G179" s="140"/>
      <c r="H179" s="140"/>
      <c r="I179" s="140"/>
      <c r="J179" s="140"/>
    </row>
    <row r="180" spans="1:10" x14ac:dyDescent="0.25">
      <c r="A180" s="140"/>
      <c r="B180" s="140"/>
      <c r="C180" s="140"/>
      <c r="D180" s="140"/>
      <c r="E180" s="140"/>
      <c r="F180" s="140"/>
      <c r="G180" s="140"/>
      <c r="H180" s="140"/>
      <c r="I180" s="140"/>
      <c r="J180" s="140"/>
    </row>
    <row r="181" spans="1:10" x14ac:dyDescent="0.25">
      <c r="A181" s="140"/>
      <c r="B181" s="140"/>
      <c r="C181" s="140"/>
      <c r="D181" s="140"/>
      <c r="E181" s="140"/>
      <c r="F181" s="140"/>
      <c r="G181" s="140"/>
      <c r="H181" s="140"/>
      <c r="I181" s="140"/>
      <c r="J181" s="140"/>
    </row>
    <row r="182" spans="1:10" x14ac:dyDescent="0.25">
      <c r="A182" s="140"/>
      <c r="B182" s="140"/>
      <c r="C182" s="140"/>
      <c r="D182" s="140"/>
      <c r="E182" s="140"/>
      <c r="F182" s="140"/>
      <c r="G182" s="140"/>
      <c r="H182" s="140"/>
      <c r="I182" s="140"/>
      <c r="J182" s="140"/>
    </row>
    <row r="183" spans="1:10" x14ac:dyDescent="0.25">
      <c r="A183" s="140"/>
      <c r="B183" s="140"/>
      <c r="C183" s="140"/>
      <c r="D183" s="140"/>
      <c r="E183" s="140"/>
      <c r="F183" s="140"/>
      <c r="G183" s="140"/>
      <c r="H183" s="140"/>
      <c r="I183" s="140"/>
      <c r="J183" s="140"/>
    </row>
    <row r="184" spans="1:10" x14ac:dyDescent="0.25">
      <c r="A184" s="140"/>
      <c r="B184" s="140"/>
      <c r="C184" s="140"/>
      <c r="D184" s="140"/>
      <c r="E184" s="140"/>
      <c r="F184" s="140"/>
      <c r="G184" s="140"/>
      <c r="H184" s="140"/>
      <c r="I184" s="140"/>
      <c r="J184" s="140"/>
    </row>
    <row r="185" spans="1:10" x14ac:dyDescent="0.25">
      <c r="A185" s="140"/>
      <c r="B185" s="140"/>
      <c r="C185" s="140"/>
      <c r="D185" s="140"/>
      <c r="E185" s="140"/>
      <c r="F185" s="140"/>
      <c r="G185" s="140"/>
      <c r="H185" s="140"/>
      <c r="I185" s="140"/>
      <c r="J185" s="140"/>
    </row>
    <row r="186" spans="1:10" x14ac:dyDescent="0.25">
      <c r="A186" s="140"/>
      <c r="B186" s="140"/>
      <c r="C186" s="140"/>
      <c r="D186" s="140"/>
      <c r="E186" s="140"/>
      <c r="F186" s="140"/>
      <c r="G186" s="140"/>
      <c r="H186" s="140"/>
      <c r="I186" s="140"/>
      <c r="J186" s="140"/>
    </row>
    <row r="187" spans="1:10" x14ac:dyDescent="0.25">
      <c r="A187" s="140"/>
      <c r="B187" s="140"/>
      <c r="C187" s="140"/>
      <c r="D187" s="140"/>
      <c r="E187" s="140"/>
      <c r="F187" s="140"/>
      <c r="G187" s="140"/>
      <c r="H187" s="140"/>
      <c r="I187" s="140"/>
      <c r="J187" s="140"/>
    </row>
    <row r="188" spans="1:10" x14ac:dyDescent="0.25">
      <c r="A188" s="140"/>
      <c r="B188" s="140"/>
      <c r="C188" s="140"/>
      <c r="D188" s="140"/>
      <c r="E188" s="140"/>
      <c r="F188" s="140"/>
      <c r="G188" s="140"/>
      <c r="H188" s="140"/>
      <c r="I188" s="140"/>
      <c r="J188" s="140"/>
    </row>
    <row r="189" spans="1:10" x14ac:dyDescent="0.25">
      <c r="A189" s="140"/>
      <c r="B189" s="140"/>
      <c r="C189" s="140"/>
      <c r="D189" s="140"/>
      <c r="E189" s="140"/>
      <c r="F189" s="140"/>
      <c r="G189" s="140"/>
      <c r="H189" s="140"/>
      <c r="I189" s="140"/>
      <c r="J189" s="140"/>
    </row>
    <row r="190" spans="1:10" x14ac:dyDescent="0.25">
      <c r="A190" s="140"/>
      <c r="B190" s="140"/>
      <c r="C190" s="140"/>
      <c r="D190" s="140"/>
      <c r="E190" s="140"/>
      <c r="F190" s="140"/>
      <c r="G190" s="140"/>
      <c r="H190" s="140"/>
      <c r="I190" s="140"/>
      <c r="J190" s="140"/>
    </row>
    <row r="191" spans="1:10" x14ac:dyDescent="0.25">
      <c r="A191" s="140"/>
      <c r="B191" s="140"/>
      <c r="C191" s="140"/>
      <c r="D191" s="140"/>
      <c r="E191" s="140"/>
      <c r="F191" s="140"/>
      <c r="G191" s="140"/>
      <c r="H191" s="140"/>
      <c r="I191" s="140"/>
      <c r="J191" s="140"/>
    </row>
    <row r="192" spans="1:10" x14ac:dyDescent="0.25">
      <c r="A192" s="140"/>
      <c r="B192" s="140"/>
      <c r="C192" s="140"/>
      <c r="D192" s="140"/>
      <c r="E192" s="140"/>
      <c r="F192" s="140"/>
      <c r="G192" s="140"/>
      <c r="H192" s="140"/>
      <c r="I192" s="140"/>
      <c r="J192" s="140"/>
    </row>
    <row r="193" spans="1:10" x14ac:dyDescent="0.25">
      <c r="A193" s="140"/>
      <c r="B193" s="140"/>
      <c r="C193" s="140"/>
      <c r="D193" s="140"/>
      <c r="E193" s="140"/>
      <c r="F193" s="140"/>
      <c r="G193" s="140"/>
      <c r="H193" s="140"/>
      <c r="I193" s="140"/>
      <c r="J193" s="140"/>
    </row>
    <row r="194" spans="1:10" x14ac:dyDescent="0.25">
      <c r="A194" s="140"/>
      <c r="B194" s="140"/>
      <c r="C194" s="140"/>
      <c r="D194" s="140"/>
      <c r="E194" s="140"/>
      <c r="F194" s="140"/>
      <c r="G194" s="140"/>
      <c r="H194" s="140"/>
      <c r="I194" s="140"/>
      <c r="J194" s="140"/>
    </row>
    <row r="195" spans="1:10" x14ac:dyDescent="0.25">
      <c r="A195" s="140"/>
      <c r="B195" s="140"/>
      <c r="C195" s="140"/>
      <c r="D195" s="140"/>
      <c r="E195" s="140"/>
      <c r="F195" s="140"/>
      <c r="G195" s="140"/>
      <c r="H195" s="140"/>
      <c r="I195" s="140"/>
      <c r="J195" s="140"/>
    </row>
    <row r="196" spans="1:10" x14ac:dyDescent="0.25">
      <c r="A196" s="140"/>
      <c r="B196" s="140"/>
      <c r="C196" s="140"/>
      <c r="D196" s="140"/>
      <c r="E196" s="140"/>
      <c r="F196" s="140"/>
      <c r="G196" s="140"/>
      <c r="H196" s="140"/>
      <c r="I196" s="140"/>
      <c r="J196" s="140"/>
    </row>
    <row r="197" spans="1:10" x14ac:dyDescent="0.25">
      <c r="A197" s="140"/>
      <c r="B197" s="140"/>
      <c r="C197" s="140"/>
      <c r="D197" s="140"/>
      <c r="E197" s="140"/>
      <c r="F197" s="140"/>
      <c r="G197" s="140"/>
      <c r="H197" s="140"/>
      <c r="I197" s="140"/>
      <c r="J197" s="140"/>
    </row>
    <row r="198" spans="1:10" x14ac:dyDescent="0.25">
      <c r="A198" s="140"/>
      <c r="B198" s="140"/>
      <c r="C198" s="140"/>
      <c r="D198" s="140"/>
      <c r="E198" s="140"/>
      <c r="F198" s="140"/>
      <c r="G198" s="140"/>
      <c r="H198" s="140"/>
      <c r="I198" s="140"/>
      <c r="J198" s="140"/>
    </row>
    <row r="199" spans="1:10" x14ac:dyDescent="0.25">
      <c r="A199" s="140"/>
      <c r="B199" s="140"/>
      <c r="C199" s="140"/>
      <c r="D199" s="140"/>
      <c r="E199" s="140"/>
      <c r="F199" s="140"/>
      <c r="G199" s="140"/>
      <c r="H199" s="140"/>
      <c r="I199" s="140"/>
      <c r="J199" s="140"/>
    </row>
    <row r="200" spans="1:10" x14ac:dyDescent="0.25">
      <c r="A200" s="140"/>
      <c r="B200" s="140"/>
      <c r="C200" s="140"/>
      <c r="D200" s="140"/>
      <c r="E200" s="140"/>
      <c r="F200" s="140"/>
      <c r="G200" s="140"/>
      <c r="H200" s="140"/>
      <c r="I200" s="140"/>
      <c r="J200" s="140"/>
    </row>
    <row r="201" spans="1:10" x14ac:dyDescent="0.25">
      <c r="A201" s="140"/>
      <c r="B201" s="140"/>
      <c r="C201" s="140"/>
      <c r="D201" s="140"/>
      <c r="E201" s="140"/>
      <c r="F201" s="140"/>
      <c r="G201" s="140"/>
      <c r="H201" s="140"/>
      <c r="I201" s="140"/>
      <c r="J201" s="140"/>
    </row>
    <row r="202" spans="1:10" x14ac:dyDescent="0.25">
      <c r="A202" s="140"/>
      <c r="B202" s="140"/>
      <c r="C202" s="140"/>
      <c r="D202" s="140"/>
      <c r="E202" s="140"/>
      <c r="F202" s="140"/>
      <c r="G202" s="140"/>
      <c r="H202" s="140"/>
      <c r="I202" s="140"/>
      <c r="J202" s="140"/>
    </row>
    <row r="203" spans="1:10" x14ac:dyDescent="0.25">
      <c r="A203" s="140"/>
      <c r="B203" s="140"/>
      <c r="C203" s="140"/>
      <c r="D203" s="140"/>
      <c r="E203" s="140"/>
      <c r="F203" s="140"/>
      <c r="G203" s="140"/>
      <c r="H203" s="140"/>
      <c r="I203" s="140"/>
      <c r="J203" s="140"/>
    </row>
    <row r="204" spans="1:10" x14ac:dyDescent="0.25">
      <c r="A204" s="140"/>
      <c r="B204" s="140"/>
      <c r="C204" s="140"/>
      <c r="D204" s="140"/>
      <c r="E204" s="140"/>
      <c r="F204" s="140"/>
      <c r="G204" s="140"/>
      <c r="H204" s="140"/>
      <c r="I204" s="140"/>
      <c r="J204" s="140"/>
    </row>
    <row r="205" spans="1:10" x14ac:dyDescent="0.25">
      <c r="A205" s="140"/>
      <c r="B205" s="140"/>
      <c r="C205" s="140"/>
      <c r="D205" s="140"/>
      <c r="E205" s="140"/>
      <c r="F205" s="140"/>
      <c r="G205" s="140"/>
      <c r="H205" s="140"/>
      <c r="I205" s="140"/>
      <c r="J205" s="140"/>
    </row>
    <row r="206" spans="1:10" x14ac:dyDescent="0.25">
      <c r="A206" s="140"/>
      <c r="B206" s="140"/>
      <c r="C206" s="140"/>
      <c r="D206" s="140"/>
      <c r="E206" s="140"/>
      <c r="F206" s="140"/>
      <c r="G206" s="140"/>
      <c r="H206" s="140"/>
      <c r="I206" s="140"/>
      <c r="J206" s="140"/>
    </row>
    <row r="207" spans="1:10" x14ac:dyDescent="0.25">
      <c r="A207" s="140"/>
      <c r="B207" s="140"/>
      <c r="C207" s="140"/>
      <c r="D207" s="140"/>
      <c r="E207" s="140"/>
      <c r="F207" s="140"/>
      <c r="G207" s="140"/>
      <c r="H207" s="140"/>
      <c r="I207" s="140"/>
      <c r="J207" s="140"/>
    </row>
    <row r="208" spans="1:10" x14ac:dyDescent="0.25">
      <c r="A208" s="140"/>
      <c r="B208" s="140"/>
      <c r="C208" s="140"/>
      <c r="D208" s="140"/>
      <c r="E208" s="140"/>
      <c r="F208" s="140"/>
      <c r="G208" s="140"/>
      <c r="H208" s="140"/>
      <c r="I208" s="140"/>
      <c r="J208" s="140"/>
    </row>
    <row r="209" spans="1:10" x14ac:dyDescent="0.25">
      <c r="A209" s="140"/>
      <c r="B209" s="140"/>
      <c r="C209" s="140"/>
      <c r="D209" s="140"/>
      <c r="E209" s="140"/>
      <c r="F209" s="140"/>
      <c r="G209" s="140"/>
      <c r="H209" s="140"/>
      <c r="I209" s="140"/>
      <c r="J209" s="140"/>
    </row>
  </sheetData>
  <mergeCells count="141">
    <mergeCell ref="A1:M1"/>
    <mergeCell ref="B156:K156"/>
    <mergeCell ref="B157:K157"/>
    <mergeCell ref="B158:K158"/>
    <mergeCell ref="A160:K160"/>
    <mergeCell ref="D149:K149"/>
    <mergeCell ref="D150:K150"/>
    <mergeCell ref="D151:K151"/>
    <mergeCell ref="D152:K152"/>
    <mergeCell ref="D153:K153"/>
    <mergeCell ref="A154:K154"/>
    <mergeCell ref="C143:K143"/>
    <mergeCell ref="C144:K144"/>
    <mergeCell ref="D145:K145"/>
    <mergeCell ref="D146:K146"/>
    <mergeCell ref="D147:K147"/>
    <mergeCell ref="D148:K148"/>
    <mergeCell ref="C138:K138"/>
    <mergeCell ref="C142:K142"/>
    <mergeCell ref="C141:K141"/>
    <mergeCell ref="C140:K140"/>
    <mergeCell ref="C139:K139"/>
    <mergeCell ref="C130:K130"/>
    <mergeCell ref="C131:K131"/>
    <mergeCell ref="B132:K132"/>
    <mergeCell ref="A133:K133"/>
    <mergeCell ref="A135:K135"/>
    <mergeCell ref="G136:K136"/>
    <mergeCell ref="C118:K118"/>
    <mergeCell ref="C119:K119"/>
    <mergeCell ref="C120:K120"/>
    <mergeCell ref="D122:K122"/>
    <mergeCell ref="D121:K121"/>
    <mergeCell ref="A123:K123"/>
    <mergeCell ref="B99:K99"/>
    <mergeCell ref="C112:K112"/>
    <mergeCell ref="C113:K113"/>
    <mergeCell ref="C114:K114"/>
    <mergeCell ref="C115:K115"/>
    <mergeCell ref="C116:K116"/>
    <mergeCell ref="C106:K106"/>
    <mergeCell ref="C107:K107"/>
    <mergeCell ref="C109:K109"/>
    <mergeCell ref="C108:K108"/>
    <mergeCell ref="C110:K110"/>
    <mergeCell ref="C111:K111"/>
    <mergeCell ref="B82:K82"/>
    <mergeCell ref="B83:K83"/>
    <mergeCell ref="B84:K84"/>
    <mergeCell ref="C85:K85"/>
    <mergeCell ref="A86:K86"/>
    <mergeCell ref="B88:K88"/>
    <mergeCell ref="C71:K71"/>
    <mergeCell ref="B73:K73"/>
    <mergeCell ref="B74:K75"/>
    <mergeCell ref="A78:K78"/>
    <mergeCell ref="A76:K76"/>
    <mergeCell ref="C80:K80"/>
    <mergeCell ref="A79:K79"/>
    <mergeCell ref="A77:K77"/>
    <mergeCell ref="B81:K81"/>
    <mergeCell ref="A4:K4"/>
    <mergeCell ref="A5:K5"/>
    <mergeCell ref="A6:K6"/>
    <mergeCell ref="A11:K11"/>
    <mergeCell ref="A12:K15"/>
    <mergeCell ref="A48:K48"/>
    <mergeCell ref="C61:K61"/>
    <mergeCell ref="C63:K63"/>
    <mergeCell ref="C64:K64"/>
    <mergeCell ref="B62:K62"/>
    <mergeCell ref="B52:K52"/>
    <mergeCell ref="B51:K51"/>
    <mergeCell ref="A55:K55"/>
    <mergeCell ref="C56:K56"/>
    <mergeCell ref="B57:K57"/>
    <mergeCell ref="B58:K58"/>
    <mergeCell ref="C137:K137"/>
    <mergeCell ref="D155:K155"/>
    <mergeCell ref="A161:K161"/>
    <mergeCell ref="B124:K126"/>
    <mergeCell ref="C127:K127"/>
    <mergeCell ref="C128:K128"/>
    <mergeCell ref="C129:K129"/>
    <mergeCell ref="D87:K87"/>
    <mergeCell ref="C92:K92"/>
    <mergeCell ref="C89:K89"/>
    <mergeCell ref="B90:K90"/>
    <mergeCell ref="A91:K91"/>
    <mergeCell ref="B93:K93"/>
    <mergeCell ref="C100:K100"/>
    <mergeCell ref="A101:K101"/>
    <mergeCell ref="E102:K102"/>
    <mergeCell ref="B103:K103"/>
    <mergeCell ref="C104:K104"/>
    <mergeCell ref="G105:K105"/>
    <mergeCell ref="B94:K94"/>
    <mergeCell ref="B95:K95"/>
    <mergeCell ref="B96:K96"/>
    <mergeCell ref="B97:K97"/>
    <mergeCell ref="B98:K98"/>
    <mergeCell ref="B67:K67"/>
    <mergeCell ref="B68:K68"/>
    <mergeCell ref="B69:K69"/>
    <mergeCell ref="A70:K70"/>
    <mergeCell ref="C66:K66"/>
    <mergeCell ref="B53:K54"/>
    <mergeCell ref="B59:K59"/>
    <mergeCell ref="A60:K60"/>
    <mergeCell ref="B40:J40"/>
    <mergeCell ref="C42:K42"/>
    <mergeCell ref="B46:K47"/>
    <mergeCell ref="C49:K49"/>
    <mergeCell ref="F50:K50"/>
    <mergeCell ref="F43:K43"/>
    <mergeCell ref="A41:K41"/>
    <mergeCell ref="A65:K65"/>
    <mergeCell ref="B2:C2"/>
    <mergeCell ref="E2:K2"/>
    <mergeCell ref="B39:J39"/>
    <mergeCell ref="B37:K37"/>
    <mergeCell ref="B38:K38"/>
    <mergeCell ref="B36:K36"/>
    <mergeCell ref="B35:K35"/>
    <mergeCell ref="A30:K30"/>
    <mergeCell ref="A31:J31"/>
    <mergeCell ref="A32:J32"/>
    <mergeCell ref="D34:K34"/>
    <mergeCell ref="A33:K33"/>
    <mergeCell ref="A27:K27"/>
    <mergeCell ref="A26:K26"/>
    <mergeCell ref="A28:K28"/>
    <mergeCell ref="A29:K29"/>
    <mergeCell ref="A3:K3"/>
    <mergeCell ref="A19:K19"/>
    <mergeCell ref="A17:K17"/>
    <mergeCell ref="A16:K16"/>
    <mergeCell ref="A18:K18"/>
    <mergeCell ref="A20:K20"/>
    <mergeCell ref="A21:K21"/>
    <mergeCell ref="A7:K10"/>
  </mergeCells>
  <hyperlinks>
    <hyperlink ref="B40:J40" r:id="rId1" display="https://www.tdhca.state.tx.us/community-affairs/wap/docs/22-WAP-Health&amp;Safety.pdf" xr:uid="{00000000-0004-0000-0C00-000000000000}"/>
  </hyperlinks>
  <pageMargins left="0.7" right="0.7" top="0.75" bottom="0.75" header="0.3" footer="0.3"/>
  <pageSetup scale="91" orientation="portrait" horizontalDpi="3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0</xdr:col>
                    <xdr:colOff>304800</xdr:colOff>
                    <xdr:row>34</xdr:row>
                    <xdr:rowOff>9525</xdr:rowOff>
                  </from>
                  <to>
                    <xdr:col>1</xdr:col>
                    <xdr:colOff>19050</xdr:colOff>
                    <xdr:row>35</xdr:row>
                    <xdr:rowOff>38100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0</xdr:col>
                    <xdr:colOff>304800</xdr:colOff>
                    <xdr:row>36</xdr:row>
                    <xdr:rowOff>0</xdr:rowOff>
                  </from>
                  <to>
                    <xdr:col>1</xdr:col>
                    <xdr:colOff>19050</xdr:colOff>
                    <xdr:row>37</xdr:row>
                    <xdr:rowOff>28575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0</xdr:col>
                    <xdr:colOff>304800</xdr:colOff>
                    <xdr:row>37</xdr:row>
                    <xdr:rowOff>0</xdr:rowOff>
                  </from>
                  <to>
                    <xdr:col>1</xdr:col>
                    <xdr:colOff>19050</xdr:colOff>
                    <xdr:row>38</xdr:row>
                    <xdr:rowOff>28575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0</xdr:col>
                    <xdr:colOff>304800</xdr:colOff>
                    <xdr:row>38</xdr:row>
                    <xdr:rowOff>0</xdr:rowOff>
                  </from>
                  <to>
                    <xdr:col>1</xdr:col>
                    <xdr:colOff>19050</xdr:colOff>
                    <xdr:row>39</xdr:row>
                    <xdr:rowOff>28575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304800</xdr:colOff>
                    <xdr:row>42</xdr:row>
                    <xdr:rowOff>0</xdr:rowOff>
                  </from>
                  <to>
                    <xdr:col>1</xdr:col>
                    <xdr:colOff>19050</xdr:colOff>
                    <xdr:row>43</xdr:row>
                    <xdr:rowOff>28575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304800</xdr:colOff>
                    <xdr:row>43</xdr:row>
                    <xdr:rowOff>0</xdr:rowOff>
                  </from>
                  <to>
                    <xdr:col>1</xdr:col>
                    <xdr:colOff>19050</xdr:colOff>
                    <xdr:row>44</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304800</xdr:colOff>
                    <xdr:row>44</xdr:row>
                    <xdr:rowOff>19050</xdr:rowOff>
                  </from>
                  <to>
                    <xdr:col>1</xdr:col>
                    <xdr:colOff>19050</xdr:colOff>
                    <xdr:row>45</xdr:row>
                    <xdr:rowOff>47625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0</xdr:col>
                    <xdr:colOff>304800</xdr:colOff>
                    <xdr:row>45</xdr:row>
                    <xdr:rowOff>9525</xdr:rowOff>
                  </from>
                  <to>
                    <xdr:col>1</xdr:col>
                    <xdr:colOff>19050</xdr:colOff>
                    <xdr:row>46</xdr:row>
                    <xdr:rowOff>38100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304800</xdr:colOff>
                    <xdr:row>49</xdr:row>
                    <xdr:rowOff>0</xdr:rowOff>
                  </from>
                  <to>
                    <xdr:col>1</xdr:col>
                    <xdr:colOff>19050</xdr:colOff>
                    <xdr:row>50</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0</xdr:col>
                    <xdr:colOff>304800</xdr:colOff>
                    <xdr:row>50</xdr:row>
                    <xdr:rowOff>9525</xdr:rowOff>
                  </from>
                  <to>
                    <xdr:col>1</xdr:col>
                    <xdr:colOff>19050</xdr:colOff>
                    <xdr:row>51</xdr:row>
                    <xdr:rowOff>38100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0</xdr:col>
                    <xdr:colOff>304800</xdr:colOff>
                    <xdr:row>51</xdr:row>
                    <xdr:rowOff>9525</xdr:rowOff>
                  </from>
                  <to>
                    <xdr:col>1</xdr:col>
                    <xdr:colOff>19050</xdr:colOff>
                    <xdr:row>52</xdr:row>
                    <xdr:rowOff>38100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304800</xdr:colOff>
                    <xdr:row>52</xdr:row>
                    <xdr:rowOff>9525</xdr:rowOff>
                  </from>
                  <to>
                    <xdr:col>1</xdr:col>
                    <xdr:colOff>19050</xdr:colOff>
                    <xdr:row>53</xdr:row>
                    <xdr:rowOff>38100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0</xdr:col>
                    <xdr:colOff>304800</xdr:colOff>
                    <xdr:row>56</xdr:row>
                    <xdr:rowOff>0</xdr:rowOff>
                  </from>
                  <to>
                    <xdr:col>1</xdr:col>
                    <xdr:colOff>19050</xdr:colOff>
                    <xdr:row>57</xdr:row>
                    <xdr:rowOff>28575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0</xdr:col>
                    <xdr:colOff>304800</xdr:colOff>
                    <xdr:row>57</xdr:row>
                    <xdr:rowOff>19050</xdr:rowOff>
                  </from>
                  <to>
                    <xdr:col>1</xdr:col>
                    <xdr:colOff>19050</xdr:colOff>
                    <xdr:row>58</xdr:row>
                    <xdr:rowOff>47625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0</xdr:col>
                    <xdr:colOff>304800</xdr:colOff>
                    <xdr:row>58</xdr:row>
                    <xdr:rowOff>19050</xdr:rowOff>
                  </from>
                  <to>
                    <xdr:col>1</xdr:col>
                    <xdr:colOff>19050</xdr:colOff>
                    <xdr:row>59</xdr:row>
                    <xdr:rowOff>47625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0</xdr:col>
                    <xdr:colOff>304800</xdr:colOff>
                    <xdr:row>61</xdr:row>
                    <xdr:rowOff>9525</xdr:rowOff>
                  </from>
                  <to>
                    <xdr:col>1</xdr:col>
                    <xdr:colOff>19050</xdr:colOff>
                    <xdr:row>62</xdr:row>
                    <xdr:rowOff>38100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295275</xdr:colOff>
                    <xdr:row>62</xdr:row>
                    <xdr:rowOff>9525</xdr:rowOff>
                  </from>
                  <to>
                    <xdr:col>1</xdr:col>
                    <xdr:colOff>600075</xdr:colOff>
                    <xdr:row>63</xdr:row>
                    <xdr:rowOff>38100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xdr:col>
                    <xdr:colOff>295275</xdr:colOff>
                    <xdr:row>63</xdr:row>
                    <xdr:rowOff>19050</xdr:rowOff>
                  </from>
                  <to>
                    <xdr:col>1</xdr:col>
                    <xdr:colOff>600075</xdr:colOff>
                    <xdr:row>63</xdr:row>
                    <xdr:rowOff>228600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0</xdr:col>
                    <xdr:colOff>295275</xdr:colOff>
                    <xdr:row>66</xdr:row>
                    <xdr:rowOff>9525</xdr:rowOff>
                  </from>
                  <to>
                    <xdr:col>0</xdr:col>
                    <xdr:colOff>600075</xdr:colOff>
                    <xdr:row>67</xdr:row>
                    <xdr:rowOff>38100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0</xdr:col>
                    <xdr:colOff>295275</xdr:colOff>
                    <xdr:row>67</xdr:row>
                    <xdr:rowOff>19050</xdr:rowOff>
                  </from>
                  <to>
                    <xdr:col>0</xdr:col>
                    <xdr:colOff>600075</xdr:colOff>
                    <xdr:row>68</xdr:row>
                    <xdr:rowOff>47625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0</xdr:col>
                    <xdr:colOff>295275</xdr:colOff>
                    <xdr:row>68</xdr:row>
                    <xdr:rowOff>19050</xdr:rowOff>
                  </from>
                  <to>
                    <xdr:col>0</xdr:col>
                    <xdr:colOff>600075</xdr:colOff>
                    <xdr:row>69</xdr:row>
                    <xdr:rowOff>47625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0</xdr:col>
                    <xdr:colOff>304800</xdr:colOff>
                    <xdr:row>71</xdr:row>
                    <xdr:rowOff>0</xdr:rowOff>
                  </from>
                  <to>
                    <xdr:col>1</xdr:col>
                    <xdr:colOff>19050</xdr:colOff>
                    <xdr:row>72</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0</xdr:col>
                    <xdr:colOff>304800</xdr:colOff>
                    <xdr:row>71</xdr:row>
                    <xdr:rowOff>161925</xdr:rowOff>
                  </from>
                  <to>
                    <xdr:col>1</xdr:col>
                    <xdr:colOff>19050</xdr:colOff>
                    <xdr:row>72</xdr:row>
                    <xdr:rowOff>180975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0</xdr:col>
                    <xdr:colOff>304800</xdr:colOff>
                    <xdr:row>73</xdr:row>
                    <xdr:rowOff>0</xdr:rowOff>
                  </from>
                  <to>
                    <xdr:col>1</xdr:col>
                    <xdr:colOff>19050</xdr:colOff>
                    <xdr:row>74</xdr:row>
                    <xdr:rowOff>19050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0</xdr:col>
                    <xdr:colOff>304800</xdr:colOff>
                    <xdr:row>80</xdr:row>
                    <xdr:rowOff>0</xdr:rowOff>
                  </from>
                  <to>
                    <xdr:col>1</xdr:col>
                    <xdr:colOff>19050</xdr:colOff>
                    <xdr:row>81</xdr:row>
                    <xdr:rowOff>28575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0</xdr:col>
                    <xdr:colOff>304800</xdr:colOff>
                    <xdr:row>80</xdr:row>
                    <xdr:rowOff>171450</xdr:rowOff>
                  </from>
                  <to>
                    <xdr:col>1</xdr:col>
                    <xdr:colOff>19050</xdr:colOff>
                    <xdr:row>82</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0</xdr:col>
                    <xdr:colOff>295275</xdr:colOff>
                    <xdr:row>82</xdr:row>
                    <xdr:rowOff>76200</xdr:rowOff>
                  </from>
                  <to>
                    <xdr:col>1</xdr:col>
                    <xdr:colOff>9525</xdr:colOff>
                    <xdr:row>82</xdr:row>
                    <xdr:rowOff>276225</xdr:rowOff>
                  </to>
                </anchor>
              </controlPr>
            </control>
          </mc:Choice>
        </mc:AlternateContent>
        <mc:AlternateContent xmlns:mc="http://schemas.openxmlformats.org/markup-compatibility/2006">
          <mc:Choice Requires="x14">
            <control shapeId="7198" r:id="rId32" name="Check Box 30">
              <controlPr defaultSize="0" autoFill="0" autoLine="0" autoPict="0">
                <anchor moveWithCells="1">
                  <from>
                    <xdr:col>0</xdr:col>
                    <xdr:colOff>304800</xdr:colOff>
                    <xdr:row>87</xdr:row>
                    <xdr:rowOff>0</xdr:rowOff>
                  </from>
                  <to>
                    <xdr:col>1</xdr:col>
                    <xdr:colOff>19050</xdr:colOff>
                    <xdr:row>88</xdr:row>
                    <xdr:rowOff>28575</xdr:rowOff>
                  </to>
                </anchor>
              </controlPr>
            </control>
          </mc:Choice>
        </mc:AlternateContent>
        <mc:AlternateContent xmlns:mc="http://schemas.openxmlformats.org/markup-compatibility/2006">
          <mc:Choice Requires="x14">
            <control shapeId="7199" r:id="rId33" name="Check Box 31">
              <controlPr defaultSize="0" autoFill="0" autoLine="0" autoPict="0">
                <anchor moveWithCells="1">
                  <from>
                    <xdr:col>0</xdr:col>
                    <xdr:colOff>304800</xdr:colOff>
                    <xdr:row>89</xdr:row>
                    <xdr:rowOff>0</xdr:rowOff>
                  </from>
                  <to>
                    <xdr:col>1</xdr:col>
                    <xdr:colOff>19050</xdr:colOff>
                    <xdr:row>89</xdr:row>
                    <xdr:rowOff>209550</xdr:rowOff>
                  </to>
                </anchor>
              </controlPr>
            </control>
          </mc:Choice>
        </mc:AlternateContent>
        <mc:AlternateContent xmlns:mc="http://schemas.openxmlformats.org/markup-compatibility/2006">
          <mc:Choice Requires="x14">
            <control shapeId="7200" r:id="rId34" name="Check Box 32">
              <controlPr defaultSize="0" autoFill="0" autoLine="0" autoPict="0">
                <anchor moveWithCells="1">
                  <from>
                    <xdr:col>0</xdr:col>
                    <xdr:colOff>304800</xdr:colOff>
                    <xdr:row>92</xdr:row>
                    <xdr:rowOff>0</xdr:rowOff>
                  </from>
                  <to>
                    <xdr:col>1</xdr:col>
                    <xdr:colOff>19050</xdr:colOff>
                    <xdr:row>93</xdr:row>
                    <xdr:rowOff>28575</xdr:rowOff>
                  </to>
                </anchor>
              </controlPr>
            </control>
          </mc:Choice>
        </mc:AlternateContent>
        <mc:AlternateContent xmlns:mc="http://schemas.openxmlformats.org/markup-compatibility/2006">
          <mc:Choice Requires="x14">
            <control shapeId="7201" r:id="rId35" name="Check Box 33">
              <controlPr defaultSize="0" autoFill="0" autoLine="0" autoPict="0">
                <anchor moveWithCells="1">
                  <from>
                    <xdr:col>0</xdr:col>
                    <xdr:colOff>304800</xdr:colOff>
                    <xdr:row>93</xdr:row>
                    <xdr:rowOff>9525</xdr:rowOff>
                  </from>
                  <to>
                    <xdr:col>1</xdr:col>
                    <xdr:colOff>19050</xdr:colOff>
                    <xdr:row>94</xdr:row>
                    <xdr:rowOff>38100</xdr:rowOff>
                  </to>
                </anchor>
              </controlPr>
            </control>
          </mc:Choice>
        </mc:AlternateContent>
        <mc:AlternateContent xmlns:mc="http://schemas.openxmlformats.org/markup-compatibility/2006">
          <mc:Choice Requires="x14">
            <control shapeId="7202" r:id="rId36" name="Check Box 34">
              <controlPr defaultSize="0" autoFill="0" autoLine="0" autoPict="0">
                <anchor moveWithCells="1">
                  <from>
                    <xdr:col>0</xdr:col>
                    <xdr:colOff>304800</xdr:colOff>
                    <xdr:row>94</xdr:row>
                    <xdr:rowOff>9525</xdr:rowOff>
                  </from>
                  <to>
                    <xdr:col>1</xdr:col>
                    <xdr:colOff>19050</xdr:colOff>
                    <xdr:row>94</xdr:row>
                    <xdr:rowOff>219075</xdr:rowOff>
                  </to>
                </anchor>
              </controlPr>
            </control>
          </mc:Choice>
        </mc:AlternateContent>
        <mc:AlternateContent xmlns:mc="http://schemas.openxmlformats.org/markup-compatibility/2006">
          <mc:Choice Requires="x14">
            <control shapeId="7203" r:id="rId37" name="Check Box 35">
              <controlPr defaultSize="0" autoFill="0" autoLine="0" autoPict="0">
                <anchor moveWithCells="1">
                  <from>
                    <xdr:col>0</xdr:col>
                    <xdr:colOff>304800</xdr:colOff>
                    <xdr:row>95</xdr:row>
                    <xdr:rowOff>0</xdr:rowOff>
                  </from>
                  <to>
                    <xdr:col>1</xdr:col>
                    <xdr:colOff>19050</xdr:colOff>
                    <xdr:row>96</xdr:row>
                    <xdr:rowOff>19050</xdr:rowOff>
                  </to>
                </anchor>
              </controlPr>
            </control>
          </mc:Choice>
        </mc:AlternateContent>
        <mc:AlternateContent xmlns:mc="http://schemas.openxmlformats.org/markup-compatibility/2006">
          <mc:Choice Requires="x14">
            <control shapeId="7204" r:id="rId38" name="Check Box 36">
              <controlPr defaultSize="0" autoFill="0" autoLine="0" autoPict="0">
                <anchor moveWithCells="1">
                  <from>
                    <xdr:col>0</xdr:col>
                    <xdr:colOff>304800</xdr:colOff>
                    <xdr:row>96</xdr:row>
                    <xdr:rowOff>0</xdr:rowOff>
                  </from>
                  <to>
                    <xdr:col>1</xdr:col>
                    <xdr:colOff>19050</xdr:colOff>
                    <xdr:row>96</xdr:row>
                    <xdr:rowOff>209550</xdr:rowOff>
                  </to>
                </anchor>
              </controlPr>
            </control>
          </mc:Choice>
        </mc:AlternateContent>
        <mc:AlternateContent xmlns:mc="http://schemas.openxmlformats.org/markup-compatibility/2006">
          <mc:Choice Requires="x14">
            <control shapeId="7205" r:id="rId39" name="Check Box 37">
              <controlPr defaultSize="0" autoFill="0" autoLine="0" autoPict="0">
                <anchor moveWithCells="1">
                  <from>
                    <xdr:col>0</xdr:col>
                    <xdr:colOff>304800</xdr:colOff>
                    <xdr:row>97</xdr:row>
                    <xdr:rowOff>0</xdr:rowOff>
                  </from>
                  <to>
                    <xdr:col>1</xdr:col>
                    <xdr:colOff>19050</xdr:colOff>
                    <xdr:row>98</xdr:row>
                    <xdr:rowOff>28575</xdr:rowOff>
                  </to>
                </anchor>
              </controlPr>
            </control>
          </mc:Choice>
        </mc:AlternateContent>
        <mc:AlternateContent xmlns:mc="http://schemas.openxmlformats.org/markup-compatibility/2006">
          <mc:Choice Requires="x14">
            <control shapeId="7206" r:id="rId40" name="Check Box 38">
              <controlPr defaultSize="0" autoFill="0" autoLine="0" autoPict="0">
                <anchor moveWithCells="1">
                  <from>
                    <xdr:col>0</xdr:col>
                    <xdr:colOff>304800</xdr:colOff>
                    <xdr:row>97</xdr:row>
                    <xdr:rowOff>171450</xdr:rowOff>
                  </from>
                  <to>
                    <xdr:col>1</xdr:col>
                    <xdr:colOff>19050</xdr:colOff>
                    <xdr:row>99</xdr:row>
                    <xdr:rowOff>9525</xdr:rowOff>
                  </to>
                </anchor>
              </controlPr>
            </control>
          </mc:Choice>
        </mc:AlternateContent>
        <mc:AlternateContent xmlns:mc="http://schemas.openxmlformats.org/markup-compatibility/2006">
          <mc:Choice Requires="x14">
            <control shapeId="7207" r:id="rId41" name="Check Box 39">
              <controlPr defaultSize="0" autoFill="0" autoLine="0" autoPict="0">
                <anchor moveWithCells="1">
                  <from>
                    <xdr:col>1</xdr:col>
                    <xdr:colOff>295275</xdr:colOff>
                    <xdr:row>84</xdr:row>
                    <xdr:rowOff>0</xdr:rowOff>
                  </from>
                  <to>
                    <xdr:col>1</xdr:col>
                    <xdr:colOff>600075</xdr:colOff>
                    <xdr:row>85</xdr:row>
                    <xdr:rowOff>28575</xdr:rowOff>
                  </to>
                </anchor>
              </controlPr>
            </control>
          </mc:Choice>
        </mc:AlternateContent>
        <mc:AlternateContent xmlns:mc="http://schemas.openxmlformats.org/markup-compatibility/2006">
          <mc:Choice Requires="x14">
            <control shapeId="7208" r:id="rId42" name="Check Box 40">
              <controlPr defaultSize="0" autoFill="0" autoLine="0" autoPict="0">
                <anchor moveWithCells="1">
                  <from>
                    <xdr:col>1</xdr:col>
                    <xdr:colOff>304800</xdr:colOff>
                    <xdr:row>88</xdr:row>
                    <xdr:rowOff>9525</xdr:rowOff>
                  </from>
                  <to>
                    <xdr:col>2</xdr:col>
                    <xdr:colOff>19050</xdr:colOff>
                    <xdr:row>89</xdr:row>
                    <xdr:rowOff>38100</xdr:rowOff>
                  </to>
                </anchor>
              </controlPr>
            </control>
          </mc:Choice>
        </mc:AlternateContent>
        <mc:AlternateContent xmlns:mc="http://schemas.openxmlformats.org/markup-compatibility/2006">
          <mc:Choice Requires="x14">
            <control shapeId="7209" r:id="rId43" name="Check Box 41">
              <controlPr defaultSize="0" autoFill="0" autoLine="0" autoPict="0">
                <anchor moveWithCells="1">
                  <from>
                    <xdr:col>1</xdr:col>
                    <xdr:colOff>295275</xdr:colOff>
                    <xdr:row>99</xdr:row>
                    <xdr:rowOff>0</xdr:rowOff>
                  </from>
                  <to>
                    <xdr:col>1</xdr:col>
                    <xdr:colOff>600075</xdr:colOff>
                    <xdr:row>100</xdr:row>
                    <xdr:rowOff>28575</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0</xdr:col>
                    <xdr:colOff>295275</xdr:colOff>
                    <xdr:row>102</xdr:row>
                    <xdr:rowOff>0</xdr:rowOff>
                  </from>
                  <to>
                    <xdr:col>0</xdr:col>
                    <xdr:colOff>600075</xdr:colOff>
                    <xdr:row>103</xdr:row>
                    <xdr:rowOff>28575</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1</xdr:col>
                    <xdr:colOff>304800</xdr:colOff>
                    <xdr:row>103</xdr:row>
                    <xdr:rowOff>9525</xdr:rowOff>
                  </from>
                  <to>
                    <xdr:col>2</xdr:col>
                    <xdr:colOff>19050</xdr:colOff>
                    <xdr:row>104</xdr:row>
                    <xdr:rowOff>38100</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1</xdr:col>
                    <xdr:colOff>304800</xdr:colOff>
                    <xdr:row>105</xdr:row>
                    <xdr:rowOff>0</xdr:rowOff>
                  </from>
                  <to>
                    <xdr:col>2</xdr:col>
                    <xdr:colOff>19050</xdr:colOff>
                    <xdr:row>106</xdr:row>
                    <xdr:rowOff>28575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1</xdr:col>
                    <xdr:colOff>304800</xdr:colOff>
                    <xdr:row>106</xdr:row>
                    <xdr:rowOff>9525</xdr:rowOff>
                  </from>
                  <to>
                    <xdr:col>2</xdr:col>
                    <xdr:colOff>19050</xdr:colOff>
                    <xdr:row>107</xdr:row>
                    <xdr:rowOff>38100</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1</xdr:col>
                    <xdr:colOff>304800</xdr:colOff>
                    <xdr:row>109</xdr:row>
                    <xdr:rowOff>9525</xdr:rowOff>
                  </from>
                  <to>
                    <xdr:col>2</xdr:col>
                    <xdr:colOff>19050</xdr:colOff>
                    <xdr:row>110</xdr:row>
                    <xdr:rowOff>38100</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1</xdr:col>
                    <xdr:colOff>304800</xdr:colOff>
                    <xdr:row>113</xdr:row>
                    <xdr:rowOff>9525</xdr:rowOff>
                  </from>
                  <to>
                    <xdr:col>2</xdr:col>
                    <xdr:colOff>19050</xdr:colOff>
                    <xdr:row>114</xdr:row>
                    <xdr:rowOff>38100</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1</xdr:col>
                    <xdr:colOff>304800</xdr:colOff>
                    <xdr:row>117</xdr:row>
                    <xdr:rowOff>0</xdr:rowOff>
                  </from>
                  <to>
                    <xdr:col>2</xdr:col>
                    <xdr:colOff>19050</xdr:colOff>
                    <xdr:row>118</xdr:row>
                    <xdr:rowOff>28575</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2</xdr:col>
                    <xdr:colOff>304800</xdr:colOff>
                    <xdr:row>120</xdr:row>
                    <xdr:rowOff>0</xdr:rowOff>
                  </from>
                  <to>
                    <xdr:col>3</xdr:col>
                    <xdr:colOff>19050</xdr:colOff>
                    <xdr:row>121</xdr:row>
                    <xdr:rowOff>28575</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2</xdr:col>
                    <xdr:colOff>304800</xdr:colOff>
                    <xdr:row>121</xdr:row>
                    <xdr:rowOff>19050</xdr:rowOff>
                  </from>
                  <to>
                    <xdr:col>3</xdr:col>
                    <xdr:colOff>19050</xdr:colOff>
                    <xdr:row>122</xdr:row>
                    <xdr:rowOff>47625</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0</xdr:col>
                    <xdr:colOff>304800</xdr:colOff>
                    <xdr:row>123</xdr:row>
                    <xdr:rowOff>9525</xdr:rowOff>
                  </from>
                  <to>
                    <xdr:col>1</xdr:col>
                    <xdr:colOff>19050</xdr:colOff>
                    <xdr:row>124</xdr:row>
                    <xdr:rowOff>47625</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1</xdr:col>
                    <xdr:colOff>304800</xdr:colOff>
                    <xdr:row>126</xdr:row>
                    <xdr:rowOff>9525</xdr:rowOff>
                  </from>
                  <to>
                    <xdr:col>2</xdr:col>
                    <xdr:colOff>19050</xdr:colOff>
                    <xdr:row>127</xdr:row>
                    <xdr:rowOff>38100</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1</xdr:col>
                    <xdr:colOff>304800</xdr:colOff>
                    <xdr:row>126</xdr:row>
                    <xdr:rowOff>180975</xdr:rowOff>
                  </from>
                  <to>
                    <xdr:col>2</xdr:col>
                    <xdr:colOff>19050</xdr:colOff>
                    <xdr:row>128</xdr:row>
                    <xdr:rowOff>19050</xdr:rowOff>
                  </to>
                </anchor>
              </controlPr>
            </control>
          </mc:Choice>
        </mc:AlternateContent>
        <mc:AlternateContent xmlns:mc="http://schemas.openxmlformats.org/markup-compatibility/2006">
          <mc:Choice Requires="x14">
            <control shapeId="7225" r:id="rId56" name="Check Box 57">
              <controlPr defaultSize="0" autoFill="0" autoLine="0" autoPict="0">
                <anchor moveWithCells="1">
                  <from>
                    <xdr:col>1</xdr:col>
                    <xdr:colOff>304800</xdr:colOff>
                    <xdr:row>127</xdr:row>
                    <xdr:rowOff>180975</xdr:rowOff>
                  </from>
                  <to>
                    <xdr:col>2</xdr:col>
                    <xdr:colOff>19050</xdr:colOff>
                    <xdr:row>129</xdr:row>
                    <xdr:rowOff>19050</xdr:rowOff>
                  </to>
                </anchor>
              </controlPr>
            </control>
          </mc:Choice>
        </mc:AlternateContent>
        <mc:AlternateContent xmlns:mc="http://schemas.openxmlformats.org/markup-compatibility/2006">
          <mc:Choice Requires="x14">
            <control shapeId="7226" r:id="rId57" name="Check Box 58">
              <controlPr defaultSize="0" autoFill="0" autoLine="0" autoPict="0">
                <anchor moveWithCells="1">
                  <from>
                    <xdr:col>1</xdr:col>
                    <xdr:colOff>304800</xdr:colOff>
                    <xdr:row>128</xdr:row>
                    <xdr:rowOff>180975</xdr:rowOff>
                  </from>
                  <to>
                    <xdr:col>2</xdr:col>
                    <xdr:colOff>19050</xdr:colOff>
                    <xdr:row>130</xdr:row>
                    <xdr:rowOff>19050</xdr:rowOff>
                  </to>
                </anchor>
              </controlPr>
            </control>
          </mc:Choice>
        </mc:AlternateContent>
        <mc:AlternateContent xmlns:mc="http://schemas.openxmlformats.org/markup-compatibility/2006">
          <mc:Choice Requires="x14">
            <control shapeId="7227" r:id="rId58" name="Check Box 59">
              <controlPr defaultSize="0" autoFill="0" autoLine="0" autoPict="0">
                <anchor moveWithCells="1">
                  <from>
                    <xdr:col>1</xdr:col>
                    <xdr:colOff>304800</xdr:colOff>
                    <xdr:row>129</xdr:row>
                    <xdr:rowOff>180975</xdr:rowOff>
                  </from>
                  <to>
                    <xdr:col>2</xdr:col>
                    <xdr:colOff>19050</xdr:colOff>
                    <xdr:row>131</xdr:row>
                    <xdr:rowOff>38100</xdr:rowOff>
                  </to>
                </anchor>
              </controlPr>
            </control>
          </mc:Choice>
        </mc:AlternateContent>
        <mc:AlternateContent xmlns:mc="http://schemas.openxmlformats.org/markup-compatibility/2006">
          <mc:Choice Requires="x14">
            <control shapeId="7228" r:id="rId59" name="Check Box 60">
              <controlPr defaultSize="0" autoFill="0" autoLine="0" autoPict="0">
                <anchor moveWithCells="1">
                  <from>
                    <xdr:col>0</xdr:col>
                    <xdr:colOff>304800</xdr:colOff>
                    <xdr:row>131</xdr:row>
                    <xdr:rowOff>0</xdr:rowOff>
                  </from>
                  <to>
                    <xdr:col>1</xdr:col>
                    <xdr:colOff>19050</xdr:colOff>
                    <xdr:row>132</xdr:row>
                    <xdr:rowOff>38100</xdr:rowOff>
                  </to>
                </anchor>
              </controlPr>
            </control>
          </mc:Choice>
        </mc:AlternateContent>
        <mc:AlternateContent xmlns:mc="http://schemas.openxmlformats.org/markup-compatibility/2006">
          <mc:Choice Requires="x14">
            <control shapeId="7229" r:id="rId60" name="Check Box 61">
              <controlPr defaultSize="0" autoFill="0" autoLine="0" autoPict="0">
                <anchor moveWithCells="1">
                  <from>
                    <xdr:col>0</xdr:col>
                    <xdr:colOff>304800</xdr:colOff>
                    <xdr:row>133</xdr:row>
                    <xdr:rowOff>0</xdr:rowOff>
                  </from>
                  <to>
                    <xdr:col>1</xdr:col>
                    <xdr:colOff>19050</xdr:colOff>
                    <xdr:row>134</xdr:row>
                    <xdr:rowOff>28575</xdr:rowOff>
                  </to>
                </anchor>
              </controlPr>
            </control>
          </mc:Choice>
        </mc:AlternateContent>
        <mc:AlternateContent xmlns:mc="http://schemas.openxmlformats.org/markup-compatibility/2006">
          <mc:Choice Requires="x14">
            <control shapeId="7230" r:id="rId61" name="Check Box 62">
              <controlPr defaultSize="0" autoFill="0" autoLine="0" autoPict="0">
                <anchor moveWithCells="1">
                  <from>
                    <xdr:col>0</xdr:col>
                    <xdr:colOff>304800</xdr:colOff>
                    <xdr:row>135</xdr:row>
                    <xdr:rowOff>0</xdr:rowOff>
                  </from>
                  <to>
                    <xdr:col>1</xdr:col>
                    <xdr:colOff>19050</xdr:colOff>
                    <xdr:row>136</xdr:row>
                    <xdr:rowOff>28575</xdr:rowOff>
                  </to>
                </anchor>
              </controlPr>
            </control>
          </mc:Choice>
        </mc:AlternateContent>
        <mc:AlternateContent xmlns:mc="http://schemas.openxmlformats.org/markup-compatibility/2006">
          <mc:Choice Requires="x14">
            <control shapeId="7231" r:id="rId62" name="Check Box 63">
              <controlPr defaultSize="0" autoFill="0" autoLine="0" autoPict="0">
                <anchor moveWithCells="1">
                  <from>
                    <xdr:col>1</xdr:col>
                    <xdr:colOff>295275</xdr:colOff>
                    <xdr:row>136</xdr:row>
                    <xdr:rowOff>0</xdr:rowOff>
                  </from>
                  <to>
                    <xdr:col>1</xdr:col>
                    <xdr:colOff>600075</xdr:colOff>
                    <xdr:row>137</xdr:row>
                    <xdr:rowOff>28575</xdr:rowOff>
                  </to>
                </anchor>
              </controlPr>
            </control>
          </mc:Choice>
        </mc:AlternateContent>
        <mc:AlternateContent xmlns:mc="http://schemas.openxmlformats.org/markup-compatibility/2006">
          <mc:Choice Requires="x14">
            <control shapeId="7232" r:id="rId63" name="Check Box 64">
              <controlPr defaultSize="0" autoFill="0" autoLine="0" autoPict="0">
                <anchor moveWithCells="1">
                  <from>
                    <xdr:col>1</xdr:col>
                    <xdr:colOff>295275</xdr:colOff>
                    <xdr:row>136</xdr:row>
                    <xdr:rowOff>171450</xdr:rowOff>
                  </from>
                  <to>
                    <xdr:col>1</xdr:col>
                    <xdr:colOff>600075</xdr:colOff>
                    <xdr:row>137</xdr:row>
                    <xdr:rowOff>190500</xdr:rowOff>
                  </to>
                </anchor>
              </controlPr>
            </control>
          </mc:Choice>
        </mc:AlternateContent>
        <mc:AlternateContent xmlns:mc="http://schemas.openxmlformats.org/markup-compatibility/2006">
          <mc:Choice Requires="x14">
            <control shapeId="7233" r:id="rId64" name="Check Box 65">
              <controlPr defaultSize="0" autoFill="0" autoLine="0" autoPict="0">
                <anchor moveWithCells="1">
                  <from>
                    <xdr:col>1</xdr:col>
                    <xdr:colOff>295275</xdr:colOff>
                    <xdr:row>140</xdr:row>
                    <xdr:rowOff>180975</xdr:rowOff>
                  </from>
                  <to>
                    <xdr:col>1</xdr:col>
                    <xdr:colOff>600075</xdr:colOff>
                    <xdr:row>142</xdr:row>
                    <xdr:rowOff>38100</xdr:rowOff>
                  </to>
                </anchor>
              </controlPr>
            </control>
          </mc:Choice>
        </mc:AlternateContent>
        <mc:AlternateContent xmlns:mc="http://schemas.openxmlformats.org/markup-compatibility/2006">
          <mc:Choice Requires="x14">
            <control shapeId="7234" r:id="rId65" name="Check Box 66">
              <controlPr defaultSize="0" autoFill="0" autoLine="0" autoPict="0">
                <anchor moveWithCells="1">
                  <from>
                    <xdr:col>0</xdr:col>
                    <xdr:colOff>304800</xdr:colOff>
                    <xdr:row>155</xdr:row>
                    <xdr:rowOff>0</xdr:rowOff>
                  </from>
                  <to>
                    <xdr:col>1</xdr:col>
                    <xdr:colOff>19050</xdr:colOff>
                    <xdr:row>156</xdr:row>
                    <xdr:rowOff>28575</xdr:rowOff>
                  </to>
                </anchor>
              </controlPr>
            </control>
          </mc:Choice>
        </mc:AlternateContent>
        <mc:AlternateContent xmlns:mc="http://schemas.openxmlformats.org/markup-compatibility/2006">
          <mc:Choice Requires="x14">
            <control shapeId="7235" r:id="rId66" name="Check Box 67">
              <controlPr defaultSize="0" autoFill="0" autoLine="0" autoPict="0">
                <anchor moveWithCells="1">
                  <from>
                    <xdr:col>0</xdr:col>
                    <xdr:colOff>304800</xdr:colOff>
                    <xdr:row>156</xdr:row>
                    <xdr:rowOff>180975</xdr:rowOff>
                  </from>
                  <to>
                    <xdr:col>1</xdr:col>
                    <xdr:colOff>19050</xdr:colOff>
                    <xdr:row>158</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189"/>
  <sheetViews>
    <sheetView showGridLines="0" zoomScale="120" zoomScaleNormal="120" workbookViewId="0">
      <selection activeCell="AI19" sqref="AI19"/>
    </sheetView>
  </sheetViews>
  <sheetFormatPr defaultColWidth="9.140625" defaultRowHeight="15" x14ac:dyDescent="0.25"/>
  <cols>
    <col min="1" max="9" width="9.140625" style="139"/>
    <col min="10" max="10" width="11.140625" style="139" customWidth="1"/>
    <col min="11" max="11" width="8" style="139" customWidth="1"/>
    <col min="12" max="30" width="0" style="139" hidden="1" customWidth="1"/>
    <col min="31" max="16384" width="9.140625" style="139"/>
  </cols>
  <sheetData>
    <row r="1" spans="1:11" ht="15.75" thickBot="1" x14ac:dyDescent="0.3">
      <c r="A1" s="630" t="s">
        <v>214</v>
      </c>
      <c r="B1" s="1164">
        <f>'Contact Info'!B3</f>
        <v>0</v>
      </c>
      <c r="C1" s="1164"/>
      <c r="D1" s="631" t="s">
        <v>213</v>
      </c>
      <c r="E1" s="1165">
        <f>'Contact Info'!D3</f>
        <v>0</v>
      </c>
      <c r="F1" s="1166"/>
      <c r="G1" s="1166"/>
      <c r="H1" s="1166"/>
      <c r="I1" s="1166"/>
      <c r="J1" s="1166"/>
      <c r="K1" s="1167"/>
    </row>
    <row r="2" spans="1:11" x14ac:dyDescent="0.25">
      <c r="A2" s="1168"/>
      <c r="B2" s="1168"/>
      <c r="C2" s="1168"/>
      <c r="D2" s="1168"/>
      <c r="E2" s="1168"/>
      <c r="F2" s="1168"/>
      <c r="G2" s="1168"/>
      <c r="H2" s="1168"/>
      <c r="I2" s="1168"/>
      <c r="J2" s="1168"/>
      <c r="K2" s="1168"/>
    </row>
    <row r="3" spans="1:11" ht="18" customHeight="1" x14ac:dyDescent="0.3">
      <c r="A3" s="1169" t="s">
        <v>188</v>
      </c>
      <c r="B3" s="1169"/>
      <c r="C3" s="1169"/>
      <c r="D3" s="1169"/>
      <c r="E3" s="1169"/>
      <c r="F3" s="1169"/>
      <c r="G3" s="1169"/>
      <c r="H3" s="1169"/>
      <c r="I3" s="1169"/>
      <c r="J3" s="1169"/>
      <c r="K3" s="1169"/>
    </row>
    <row r="4" spans="1:11" ht="18" customHeight="1" x14ac:dyDescent="0.25">
      <c r="A4" s="1170" t="s">
        <v>212</v>
      </c>
      <c r="B4" s="1170"/>
      <c r="C4" s="1170"/>
      <c r="D4" s="1170"/>
      <c r="E4" s="1170"/>
      <c r="F4" s="1170"/>
      <c r="G4" s="1170"/>
      <c r="H4" s="1170"/>
      <c r="I4" s="1170"/>
      <c r="J4" s="1170"/>
      <c r="K4" s="1170"/>
    </row>
    <row r="5" spans="1:11" ht="15" customHeight="1" x14ac:dyDescent="0.25">
      <c r="A5" s="1171" t="s">
        <v>973</v>
      </c>
      <c r="B5" s="1171"/>
      <c r="C5" s="1171"/>
      <c r="D5" s="1171"/>
      <c r="E5" s="1171"/>
      <c r="F5" s="1171"/>
      <c r="G5" s="1171"/>
      <c r="H5" s="1171"/>
      <c r="I5" s="1171"/>
      <c r="J5" s="1171"/>
      <c r="K5" s="1171"/>
    </row>
    <row r="6" spans="1:11" ht="14.45" customHeight="1" x14ac:dyDescent="0.25">
      <c r="A6" s="1127"/>
      <c r="B6" s="1127"/>
      <c r="C6" s="1127"/>
      <c r="D6" s="1127"/>
      <c r="E6" s="1127"/>
      <c r="F6" s="1127"/>
      <c r="G6" s="1127"/>
      <c r="H6" s="1127"/>
      <c r="I6" s="1127"/>
      <c r="J6" s="1127"/>
      <c r="K6" s="1127"/>
    </row>
    <row r="7" spans="1:11" ht="18" customHeight="1" x14ac:dyDescent="0.25">
      <c r="A7" s="1127"/>
      <c r="B7" s="1127"/>
      <c r="C7" s="1127"/>
      <c r="D7" s="1127"/>
      <c r="E7" s="1127"/>
      <c r="F7" s="1127"/>
      <c r="G7" s="1127"/>
      <c r="H7" s="1127"/>
      <c r="I7" s="1127"/>
      <c r="J7" s="1127"/>
      <c r="K7" s="1127"/>
    </row>
    <row r="8" spans="1:11" x14ac:dyDescent="0.25">
      <c r="A8" s="1127"/>
      <c r="B8" s="1127"/>
      <c r="C8" s="1127"/>
      <c r="D8" s="1127"/>
      <c r="E8" s="1127"/>
      <c r="F8" s="1127"/>
      <c r="G8" s="1127"/>
      <c r="H8" s="1127"/>
      <c r="I8" s="1127"/>
      <c r="J8" s="1127"/>
      <c r="K8" s="1127"/>
    </row>
    <row r="9" spans="1:11" ht="18" customHeight="1" x14ac:dyDescent="0.25">
      <c r="A9" s="1127"/>
      <c r="B9" s="1127"/>
      <c r="C9" s="1127"/>
      <c r="D9" s="1127"/>
      <c r="E9" s="1127"/>
      <c r="F9" s="1127"/>
      <c r="G9" s="1127"/>
      <c r="H9" s="1127"/>
      <c r="I9" s="1127"/>
      <c r="J9" s="1127"/>
      <c r="K9" s="1127"/>
    </row>
    <row r="10" spans="1:11" ht="9" customHeight="1" x14ac:dyDescent="0.25">
      <c r="A10" s="1152"/>
      <c r="B10" s="1152"/>
      <c r="C10" s="1152"/>
      <c r="D10" s="1152"/>
      <c r="E10" s="1152"/>
      <c r="F10" s="1152"/>
      <c r="G10" s="1152"/>
      <c r="H10" s="1152"/>
      <c r="I10" s="1152"/>
      <c r="J10" s="1152"/>
      <c r="K10" s="1152"/>
    </row>
    <row r="11" spans="1:11" ht="14.45" customHeight="1" x14ac:dyDescent="0.25">
      <c r="A11" s="1153"/>
      <c r="B11" s="1127"/>
      <c r="C11" s="1127"/>
      <c r="D11" s="1127"/>
      <c r="E11" s="1127"/>
      <c r="F11" s="1127"/>
      <c r="G11" s="1127"/>
      <c r="H11" s="1127"/>
      <c r="I11" s="1127"/>
      <c r="J11" s="1127"/>
      <c r="K11" s="1127"/>
    </row>
    <row r="12" spans="1:11" ht="18" customHeight="1" x14ac:dyDescent="0.25">
      <c r="A12" s="1127"/>
      <c r="B12" s="1127"/>
      <c r="C12" s="1127"/>
      <c r="D12" s="1127"/>
      <c r="E12" s="1127"/>
      <c r="F12" s="1127"/>
      <c r="G12" s="1127"/>
      <c r="H12" s="1127"/>
      <c r="I12" s="1127"/>
      <c r="J12" s="1127"/>
      <c r="K12" s="1127"/>
    </row>
    <row r="13" spans="1:11" x14ac:dyDescent="0.25">
      <c r="A13" s="1127"/>
      <c r="B13" s="1127"/>
      <c r="C13" s="1127"/>
      <c r="D13" s="1127"/>
      <c r="E13" s="1127"/>
      <c r="F13" s="1127"/>
      <c r="G13" s="1127"/>
      <c r="H13" s="1127"/>
      <c r="I13" s="1127"/>
      <c r="J13" s="1127"/>
      <c r="K13" s="1127"/>
    </row>
    <row r="14" spans="1:11" ht="18" customHeight="1" x14ac:dyDescent="0.25">
      <c r="A14" s="1127"/>
      <c r="B14" s="1127"/>
      <c r="C14" s="1127"/>
      <c r="D14" s="1127"/>
      <c r="E14" s="1127"/>
      <c r="F14" s="1127"/>
      <c r="G14" s="1127"/>
      <c r="H14" s="1127"/>
      <c r="I14" s="1127"/>
      <c r="J14" s="1127"/>
      <c r="K14" s="1127"/>
    </row>
    <row r="15" spans="1:11" ht="9" customHeight="1" x14ac:dyDescent="0.25">
      <c r="A15" s="1130"/>
      <c r="B15" s="1130"/>
      <c r="C15" s="1130"/>
      <c r="D15" s="1130"/>
      <c r="E15" s="1130"/>
      <c r="F15" s="1130"/>
      <c r="G15" s="1130"/>
      <c r="H15" s="1130"/>
      <c r="I15" s="1130"/>
      <c r="J15" s="1130"/>
      <c r="K15" s="1130"/>
    </row>
    <row r="16" spans="1:11" ht="18" customHeight="1" x14ac:dyDescent="0.25">
      <c r="A16" s="1119"/>
      <c r="B16" s="1119"/>
      <c r="C16" s="1119"/>
      <c r="D16" s="1119"/>
      <c r="E16" s="1119"/>
      <c r="F16" s="1119"/>
      <c r="G16" s="1119"/>
      <c r="H16" s="1119"/>
      <c r="I16" s="1119"/>
      <c r="J16" s="1119"/>
      <c r="K16" s="1119"/>
    </row>
    <row r="17" spans="1:22" ht="9" customHeight="1" x14ac:dyDescent="0.25">
      <c r="A17" s="1130"/>
      <c r="B17" s="1130"/>
      <c r="C17" s="1130"/>
      <c r="D17" s="1130"/>
      <c r="E17" s="1130"/>
      <c r="F17" s="1130"/>
      <c r="G17" s="1130"/>
      <c r="H17" s="1130"/>
      <c r="I17" s="1130"/>
      <c r="J17" s="1130"/>
      <c r="K17" s="1130"/>
    </row>
    <row r="18" spans="1:22" x14ac:dyDescent="0.25">
      <c r="A18" s="1132"/>
      <c r="B18" s="1132"/>
      <c r="C18" s="1132"/>
      <c r="D18" s="1132"/>
      <c r="E18" s="1132"/>
      <c r="F18" s="1132"/>
      <c r="G18" s="1132"/>
      <c r="H18" s="1132"/>
      <c r="I18" s="1132"/>
      <c r="J18" s="1132"/>
      <c r="K18" s="1132"/>
    </row>
    <row r="19" spans="1:22" x14ac:dyDescent="0.25">
      <c r="A19" s="1133"/>
      <c r="B19" s="1133"/>
      <c r="C19" s="1133"/>
      <c r="D19" s="1133"/>
      <c r="E19" s="1133"/>
      <c r="F19" s="1133"/>
      <c r="G19" s="1133"/>
      <c r="H19" s="1133"/>
      <c r="I19" s="1133"/>
      <c r="J19" s="1133"/>
      <c r="K19" s="1133"/>
    </row>
    <row r="20" spans="1:22" ht="31.9" customHeight="1" x14ac:dyDescent="0.25">
      <c r="A20" s="1127"/>
      <c r="B20" s="1127"/>
      <c r="C20" s="1127"/>
      <c r="D20" s="1127"/>
      <c r="E20" s="1127"/>
      <c r="F20" s="1127"/>
      <c r="G20" s="1127"/>
      <c r="H20" s="1127"/>
      <c r="I20" s="1127"/>
      <c r="J20" s="1127"/>
      <c r="K20" s="1127"/>
    </row>
    <row r="21" spans="1:22" ht="31.9" customHeight="1" x14ac:dyDescent="0.25">
      <c r="A21" s="622"/>
      <c r="B21" s="622"/>
      <c r="C21" s="622"/>
      <c r="D21" s="622"/>
      <c r="E21" s="622"/>
      <c r="F21" s="622"/>
      <c r="G21" s="622"/>
      <c r="H21" s="622"/>
      <c r="I21" s="622"/>
      <c r="J21" s="622"/>
      <c r="K21" s="622"/>
    </row>
    <row r="22" spans="1:22" ht="31.9" customHeight="1" x14ac:dyDescent="0.25">
      <c r="A22" s="622"/>
      <c r="B22" s="622"/>
      <c r="C22" s="622"/>
      <c r="D22" s="622"/>
      <c r="E22" s="622"/>
      <c r="F22" s="622"/>
      <c r="G22" s="622"/>
      <c r="H22" s="622"/>
      <c r="I22" s="622"/>
      <c r="J22" s="622"/>
      <c r="K22" s="622"/>
    </row>
    <row r="23" spans="1:22" ht="31.9" customHeight="1" x14ac:dyDescent="0.25">
      <c r="A23" s="622"/>
      <c r="B23" s="622"/>
      <c r="C23" s="622"/>
      <c r="D23" s="622"/>
      <c r="E23" s="622"/>
      <c r="F23" s="622"/>
      <c r="G23" s="622"/>
      <c r="H23" s="622"/>
      <c r="I23" s="622"/>
      <c r="J23" s="622"/>
      <c r="K23" s="622"/>
    </row>
    <row r="24" spans="1:22" ht="31.9" customHeight="1" x14ac:dyDescent="0.25">
      <c r="A24" s="622"/>
      <c r="B24" s="622"/>
      <c r="C24" s="622"/>
      <c r="D24" s="622"/>
      <c r="E24" s="622"/>
      <c r="F24" s="622"/>
      <c r="G24" s="622"/>
      <c r="H24" s="622"/>
      <c r="I24" s="622"/>
      <c r="J24" s="622"/>
      <c r="K24" s="622"/>
    </row>
    <row r="25" spans="1:22" ht="7.15" customHeight="1" x14ac:dyDescent="0.25">
      <c r="A25" s="1128"/>
      <c r="B25" s="1128"/>
      <c r="C25" s="1128"/>
      <c r="D25" s="1128"/>
      <c r="E25" s="1128"/>
      <c r="F25" s="1128"/>
      <c r="G25" s="1128"/>
      <c r="H25" s="1128"/>
      <c r="I25" s="1128"/>
      <c r="J25" s="1128"/>
      <c r="K25" s="1128"/>
    </row>
    <row r="26" spans="1:22" ht="9" customHeight="1" x14ac:dyDescent="0.25">
      <c r="A26" s="1130"/>
      <c r="B26" s="1130"/>
      <c r="C26" s="1130"/>
      <c r="D26" s="1130"/>
      <c r="E26" s="1130"/>
      <c r="F26" s="1130"/>
      <c r="G26" s="1130"/>
      <c r="H26" s="1130"/>
      <c r="I26" s="1130"/>
      <c r="J26" s="1130"/>
      <c r="K26" s="1130"/>
    </row>
    <row r="27" spans="1:22" ht="21" x14ac:dyDescent="0.35">
      <c r="A27" s="1172" t="s">
        <v>188</v>
      </c>
      <c r="B27" s="1172"/>
      <c r="C27" s="1172"/>
      <c r="D27" s="1172"/>
      <c r="E27" s="1172"/>
      <c r="F27" s="1172"/>
      <c r="G27" s="1172"/>
      <c r="H27" s="1172"/>
      <c r="I27" s="1172"/>
      <c r="J27" s="1172"/>
      <c r="K27" s="433"/>
    </row>
    <row r="28" spans="1:22" ht="19.5" thickBot="1" x14ac:dyDescent="0.35">
      <c r="A28" s="1169" t="s">
        <v>210</v>
      </c>
      <c r="B28" s="1169"/>
      <c r="C28" s="1169"/>
      <c r="D28" s="1169"/>
      <c r="E28" s="1169"/>
      <c r="F28" s="1169"/>
      <c r="G28" s="1169"/>
      <c r="H28" s="1169"/>
      <c r="I28" s="1169"/>
      <c r="J28" s="1169"/>
      <c r="K28" s="433"/>
    </row>
    <row r="29" spans="1:22" ht="30" customHeight="1" thickBot="1" x14ac:dyDescent="0.3">
      <c r="A29" s="625" t="s">
        <v>209</v>
      </c>
      <c r="B29" s="430"/>
      <c r="C29" s="430"/>
      <c r="D29" s="1176"/>
      <c r="E29" s="1177"/>
      <c r="F29" s="1177"/>
      <c r="G29" s="1177"/>
      <c r="H29" s="1177"/>
      <c r="I29" s="1177"/>
      <c r="J29" s="1177"/>
      <c r="K29" s="1178"/>
    </row>
    <row r="30" spans="1:22" x14ac:dyDescent="0.25">
      <c r="A30" s="433"/>
      <c r="B30" s="1119" t="s">
        <v>208</v>
      </c>
      <c r="C30" s="1119"/>
      <c r="D30" s="1119"/>
      <c r="E30" s="1119"/>
      <c r="F30" s="1119"/>
      <c r="G30" s="1119"/>
      <c r="H30" s="1119"/>
      <c r="I30" s="1119"/>
      <c r="J30" s="1119"/>
      <c r="K30" s="1119"/>
      <c r="V30" s="139" t="b">
        <v>0</v>
      </c>
    </row>
    <row r="31" spans="1:22" x14ac:dyDescent="0.25">
      <c r="A31" s="433"/>
      <c r="B31" s="1119" t="s">
        <v>207</v>
      </c>
      <c r="C31" s="1119"/>
      <c r="D31" s="1119"/>
      <c r="E31" s="1119"/>
      <c r="F31" s="1119"/>
      <c r="G31" s="1119"/>
      <c r="H31" s="1119"/>
      <c r="I31" s="1119"/>
      <c r="J31" s="1119"/>
      <c r="K31" s="1119"/>
      <c r="V31" s="139" t="b">
        <v>0</v>
      </c>
    </row>
    <row r="32" spans="1:22" x14ac:dyDescent="0.25">
      <c r="A32" s="433"/>
      <c r="B32" s="1119" t="s">
        <v>729</v>
      </c>
      <c r="C32" s="1119"/>
      <c r="D32" s="1119"/>
      <c r="E32" s="1119"/>
      <c r="F32" s="1119"/>
      <c r="G32" s="1119"/>
      <c r="H32" s="1119"/>
      <c r="I32" s="1119"/>
      <c r="J32" s="1119"/>
      <c r="K32" s="1119"/>
      <c r="V32" s="139" t="b">
        <v>0</v>
      </c>
    </row>
    <row r="33" spans="1:23" x14ac:dyDescent="0.25">
      <c r="A33" s="433"/>
      <c r="B33" s="1119" t="s">
        <v>715</v>
      </c>
      <c r="C33" s="1119"/>
      <c r="D33" s="1119"/>
      <c r="E33" s="1119"/>
      <c r="F33" s="1119"/>
      <c r="G33" s="1119"/>
      <c r="H33" s="1119"/>
      <c r="I33" s="1119"/>
      <c r="J33" s="1119"/>
      <c r="K33" s="1119"/>
    </row>
    <row r="34" spans="1:23" x14ac:dyDescent="0.25">
      <c r="A34" s="433"/>
      <c r="B34" s="1118" t="s">
        <v>713</v>
      </c>
      <c r="C34" s="1118"/>
      <c r="D34" s="1118"/>
      <c r="E34" s="1118"/>
      <c r="F34" s="1118"/>
      <c r="G34" s="1118"/>
      <c r="H34" s="1118"/>
      <c r="I34" s="1118"/>
      <c r="J34" s="1118"/>
      <c r="K34" s="434"/>
      <c r="V34" s="139" t="b">
        <v>1</v>
      </c>
    </row>
    <row r="35" spans="1:23" ht="15.75" thickBot="1" x14ac:dyDescent="0.3">
      <c r="A35" s="1189" t="s">
        <v>974</v>
      </c>
      <c r="B35" s="1189"/>
      <c r="C35" s="1189"/>
      <c r="D35" s="1189"/>
      <c r="E35" s="1189"/>
      <c r="F35" s="1189"/>
      <c r="G35" s="1189"/>
      <c r="H35" s="1189"/>
      <c r="I35" s="1189"/>
      <c r="J35" s="1189"/>
      <c r="K35" s="1189"/>
      <c r="W35" s="139" t="e">
        <f>IF(AND(V30=TRUE,V31=TRUE,V32=TRUE,#REF!=TRUE,V34=TRUE),"See Assessment for justification and work order for items and locations","No Measures Justified")</f>
        <v>#REF!</v>
      </c>
    </row>
    <row r="36" spans="1:23" ht="30" customHeight="1" thickBot="1" x14ac:dyDescent="0.3">
      <c r="A36" s="624" t="s">
        <v>206</v>
      </c>
      <c r="B36" s="430"/>
      <c r="C36" s="1173"/>
      <c r="D36" s="1174"/>
      <c r="E36" s="1174"/>
      <c r="F36" s="1174"/>
      <c r="G36" s="1174"/>
      <c r="H36" s="1174"/>
      <c r="I36" s="1174"/>
      <c r="J36" s="1174"/>
      <c r="K36" s="1175"/>
    </row>
    <row r="37" spans="1:23" x14ac:dyDescent="0.25">
      <c r="A37" s="430"/>
      <c r="B37" s="1119" t="s">
        <v>730</v>
      </c>
      <c r="C37" s="1119"/>
      <c r="D37" s="1119"/>
      <c r="E37" s="1119"/>
      <c r="F37" s="1119"/>
      <c r="G37" s="1119"/>
      <c r="H37" s="1119"/>
      <c r="I37" s="1119"/>
      <c r="J37" s="1119"/>
      <c r="K37" s="1119"/>
      <c r="V37" s="139" t="b">
        <v>0</v>
      </c>
    </row>
    <row r="38" spans="1:23" x14ac:dyDescent="0.25">
      <c r="A38" s="430"/>
      <c r="B38" s="621" t="s">
        <v>975</v>
      </c>
      <c r="C38" s="620"/>
      <c r="D38" s="620"/>
      <c r="E38" s="620"/>
      <c r="F38" s="620"/>
      <c r="G38" s="620"/>
      <c r="H38" s="620"/>
      <c r="I38" s="620"/>
      <c r="J38" s="620"/>
      <c r="K38" s="620"/>
      <c r="V38" s="139" t="b">
        <v>0</v>
      </c>
    </row>
    <row r="39" spans="1:23" x14ac:dyDescent="0.25">
      <c r="A39" s="623" t="s">
        <v>976</v>
      </c>
      <c r="B39" s="430"/>
      <c r="C39" s="430"/>
      <c r="D39" s="430"/>
      <c r="E39" s="430"/>
      <c r="F39" s="430"/>
      <c r="G39" s="430"/>
      <c r="H39" s="430"/>
      <c r="I39" s="430"/>
      <c r="J39" s="430"/>
      <c r="K39" s="430"/>
      <c r="V39" s="139" t="b">
        <v>0</v>
      </c>
    </row>
    <row r="40" spans="1:23" x14ac:dyDescent="0.25">
      <c r="A40" s="430"/>
      <c r="B40" s="623" t="s">
        <v>977</v>
      </c>
      <c r="C40" s="430"/>
      <c r="D40" s="430"/>
      <c r="E40" s="430"/>
      <c r="F40" s="430"/>
      <c r="G40" s="430"/>
      <c r="H40" s="430"/>
      <c r="I40" s="430"/>
      <c r="J40" s="430"/>
      <c r="K40" s="430"/>
      <c r="V40" s="139" t="b">
        <v>0</v>
      </c>
    </row>
    <row r="41" spans="1:23" ht="15.75" thickBot="1" x14ac:dyDescent="0.3">
      <c r="A41" s="430"/>
      <c r="B41" s="623" t="s">
        <v>978</v>
      </c>
      <c r="C41" s="430"/>
      <c r="D41" s="430"/>
      <c r="E41" s="430"/>
      <c r="F41" s="430"/>
      <c r="G41" s="430"/>
      <c r="H41" s="430"/>
      <c r="I41" s="430"/>
      <c r="J41" s="430"/>
      <c r="K41" s="430"/>
      <c r="W41" s="139" t="str">
        <f>IF(AND(V37=TRUE,V38=TRUE,V39=TRUE,V40=TRUE),"See Assessment for justification and work order for items and locations","No Measures Justified")</f>
        <v>No Measures Justified</v>
      </c>
    </row>
    <row r="42" spans="1:23" ht="30" customHeight="1" thickBot="1" x14ac:dyDescent="0.3">
      <c r="A42" s="624" t="s">
        <v>985</v>
      </c>
      <c r="B42" s="430"/>
      <c r="C42" s="1173"/>
      <c r="D42" s="1174"/>
      <c r="E42" s="1174"/>
      <c r="F42" s="1174"/>
      <c r="G42" s="1174"/>
      <c r="H42" s="1174"/>
      <c r="I42" s="1174"/>
      <c r="J42" s="1174"/>
      <c r="K42" s="1175"/>
    </row>
    <row r="43" spans="1:23" x14ac:dyDescent="0.25">
      <c r="A43" s="433"/>
      <c r="B43" s="1162" t="s">
        <v>730</v>
      </c>
      <c r="C43" s="1119"/>
      <c r="D43" s="1119"/>
      <c r="E43" s="1119"/>
      <c r="F43" s="1119"/>
      <c r="G43" s="1119"/>
      <c r="H43" s="1119"/>
      <c r="I43" s="1119"/>
      <c r="J43" s="1119"/>
      <c r="K43" s="1119"/>
      <c r="V43" s="139" t="b">
        <v>0</v>
      </c>
    </row>
    <row r="44" spans="1:23" x14ac:dyDescent="0.25">
      <c r="A44" s="433"/>
      <c r="B44" s="1162" t="s">
        <v>979</v>
      </c>
      <c r="C44" s="1119"/>
      <c r="D44" s="1119"/>
      <c r="E44" s="1119"/>
      <c r="F44" s="1119"/>
      <c r="G44" s="1119"/>
      <c r="H44" s="1119"/>
      <c r="I44" s="1119"/>
      <c r="J44" s="1119"/>
      <c r="K44" s="1119"/>
      <c r="V44" s="139" t="b">
        <v>0</v>
      </c>
    </row>
    <row r="45" spans="1:23" x14ac:dyDescent="0.25">
      <c r="A45" s="433"/>
      <c r="B45" s="1162" t="s">
        <v>980</v>
      </c>
      <c r="C45" s="1119"/>
      <c r="D45" s="1119"/>
      <c r="E45" s="1119"/>
      <c r="F45" s="1119"/>
      <c r="G45" s="1119"/>
      <c r="H45" s="1119"/>
      <c r="I45" s="1119"/>
      <c r="J45" s="1119"/>
      <c r="K45" s="1119"/>
      <c r="V45" s="139" t="b">
        <v>0</v>
      </c>
    </row>
    <row r="46" spans="1:23" ht="14.45" customHeight="1" x14ac:dyDescent="0.25">
      <c r="A46" s="433"/>
      <c r="B46" s="623" t="s">
        <v>982</v>
      </c>
      <c r="C46" s="430"/>
      <c r="D46" s="430"/>
      <c r="E46" s="430"/>
      <c r="F46" s="430"/>
      <c r="G46" s="430"/>
      <c r="H46" s="430"/>
      <c r="I46" s="430"/>
      <c r="J46" s="430"/>
      <c r="K46" s="430"/>
      <c r="V46" s="139" t="b">
        <v>0</v>
      </c>
    </row>
    <row r="47" spans="1:23" ht="15.75" thickBot="1" x14ac:dyDescent="0.3">
      <c r="A47" s="620"/>
      <c r="B47" s="623" t="s">
        <v>981</v>
      </c>
      <c r="C47" s="430"/>
      <c r="D47" s="430"/>
      <c r="E47" s="430"/>
      <c r="F47" s="430"/>
      <c r="G47" s="430"/>
      <c r="H47" s="430"/>
      <c r="I47" s="430"/>
      <c r="J47" s="430"/>
      <c r="K47" s="430"/>
      <c r="W47" s="139" t="str">
        <f>IF(AND(V43=TRUE,V44=TRUE,V45=TRUE,V46=TRUE),"See Assessment for justification and work order for measure parameters","No Measures Justified")</f>
        <v>No Measures Justified</v>
      </c>
    </row>
    <row r="48" spans="1:23" ht="30" customHeight="1" thickBot="1" x14ac:dyDescent="0.3">
      <c r="A48" s="624" t="s">
        <v>205</v>
      </c>
      <c r="B48" s="141"/>
      <c r="C48" s="1173"/>
      <c r="D48" s="1174"/>
      <c r="E48" s="1174"/>
      <c r="F48" s="1174"/>
      <c r="G48" s="1174"/>
      <c r="H48" s="1174"/>
      <c r="I48" s="1174"/>
      <c r="J48" s="1174"/>
      <c r="K48" s="1175"/>
    </row>
    <row r="49" spans="1:23" x14ac:dyDescent="0.25">
      <c r="A49" s="433"/>
      <c r="B49" s="1162" t="s">
        <v>986</v>
      </c>
      <c r="C49" s="1119"/>
      <c r="D49" s="1119"/>
      <c r="E49" s="1119"/>
      <c r="F49" s="1119"/>
      <c r="G49" s="1119"/>
      <c r="H49" s="1119"/>
      <c r="I49" s="1119"/>
      <c r="J49" s="1119"/>
      <c r="K49" s="1119"/>
      <c r="V49" s="139" t="b">
        <v>0</v>
      </c>
    </row>
    <row r="50" spans="1:23" x14ac:dyDescent="0.25">
      <c r="A50" s="433"/>
      <c r="B50" s="621" t="s">
        <v>987</v>
      </c>
      <c r="C50" s="620"/>
      <c r="D50" s="620"/>
      <c r="E50" s="620"/>
      <c r="F50" s="620"/>
      <c r="G50" s="620"/>
      <c r="H50" s="620"/>
      <c r="I50" s="620"/>
      <c r="J50" s="620"/>
      <c r="K50" s="620"/>
    </row>
    <row r="51" spans="1:23" x14ac:dyDescent="0.25">
      <c r="A51" s="433"/>
      <c r="B51" s="1162" t="s">
        <v>988</v>
      </c>
      <c r="C51" s="1119"/>
      <c r="D51" s="1119"/>
      <c r="E51" s="1119"/>
      <c r="F51" s="1119"/>
      <c r="G51" s="1119"/>
      <c r="H51" s="1119"/>
      <c r="I51" s="1119"/>
      <c r="J51" s="1119"/>
      <c r="K51" s="1119"/>
      <c r="V51" s="139" t="b">
        <v>0</v>
      </c>
    </row>
    <row r="52" spans="1:23" ht="15.75" thickBot="1" x14ac:dyDescent="0.3">
      <c r="A52" s="433"/>
      <c r="B52" s="1162" t="s">
        <v>989</v>
      </c>
      <c r="C52" s="1119"/>
      <c r="D52" s="1119"/>
      <c r="E52" s="1119"/>
      <c r="F52" s="1119"/>
      <c r="G52" s="1119"/>
      <c r="H52" s="1119"/>
      <c r="I52" s="1119"/>
      <c r="J52" s="1119"/>
      <c r="K52" s="1119"/>
      <c r="V52" s="139" t="b">
        <v>0</v>
      </c>
    </row>
    <row r="53" spans="1:23" ht="30" customHeight="1" thickBot="1" x14ac:dyDescent="0.3">
      <c r="A53" s="624" t="s">
        <v>984</v>
      </c>
      <c r="B53" s="141"/>
      <c r="C53" s="1173"/>
      <c r="D53" s="1174"/>
      <c r="E53" s="1174"/>
      <c r="F53" s="1174"/>
      <c r="G53" s="1174"/>
      <c r="H53" s="1174"/>
      <c r="I53" s="1174"/>
      <c r="J53" s="1174"/>
      <c r="K53" s="1175"/>
    </row>
    <row r="54" spans="1:23" x14ac:dyDescent="0.25">
      <c r="A54" s="430"/>
      <c r="B54" s="1162" t="s">
        <v>991</v>
      </c>
      <c r="C54" s="1119"/>
      <c r="D54" s="1119"/>
      <c r="E54" s="1119"/>
      <c r="F54" s="1119"/>
      <c r="G54" s="1119"/>
      <c r="H54" s="1119"/>
      <c r="I54" s="1119"/>
      <c r="J54" s="1119"/>
      <c r="K54" s="1119"/>
      <c r="V54" s="139" t="b">
        <v>0</v>
      </c>
    </row>
    <row r="55" spans="1:23" x14ac:dyDescent="0.25">
      <c r="A55" s="430"/>
      <c r="B55" s="620"/>
      <c r="C55" s="1119" t="s">
        <v>204</v>
      </c>
      <c r="D55" s="1119"/>
      <c r="E55" s="1119"/>
      <c r="F55" s="1119"/>
      <c r="G55" s="1119"/>
      <c r="H55" s="1119"/>
      <c r="I55" s="1119"/>
      <c r="J55" s="1119"/>
      <c r="K55" s="1119"/>
      <c r="V55" s="139" t="b">
        <v>0</v>
      </c>
    </row>
    <row r="56" spans="1:23" ht="27" customHeight="1" thickBot="1" x14ac:dyDescent="0.3">
      <c r="A56" s="430"/>
      <c r="B56" s="620"/>
      <c r="C56" s="1127" t="s">
        <v>716</v>
      </c>
      <c r="D56" s="1127"/>
      <c r="E56" s="1127"/>
      <c r="F56" s="1127"/>
      <c r="G56" s="1127"/>
      <c r="H56" s="1127"/>
      <c r="I56" s="1127"/>
      <c r="J56" s="1127"/>
      <c r="K56" s="1127"/>
      <c r="V56" s="139" t="b">
        <v>0</v>
      </c>
      <c r="W56" s="139" t="str">
        <f>IF(AND(V54=TRUE,V55=TRUE),#REF!,IF(AND(V54=TRUE,V56=TRUE),#REF!,"No Measures Justified"))</f>
        <v>No Measures Justified</v>
      </c>
    </row>
    <row r="57" spans="1:23" ht="30" customHeight="1" thickBot="1" x14ac:dyDescent="0.3">
      <c r="A57" s="624" t="s">
        <v>983</v>
      </c>
      <c r="B57" s="141"/>
      <c r="C57" s="1173"/>
      <c r="D57" s="1174"/>
      <c r="E57" s="1174"/>
      <c r="F57" s="1174"/>
      <c r="G57" s="1174"/>
      <c r="H57" s="1174"/>
      <c r="I57" s="1174"/>
      <c r="J57" s="1174"/>
      <c r="K57" s="1175"/>
    </row>
    <row r="58" spans="1:23" x14ac:dyDescent="0.25">
      <c r="A58" s="430"/>
      <c r="B58" s="1162" t="s">
        <v>990</v>
      </c>
      <c r="C58" s="1119"/>
      <c r="D58" s="1119"/>
      <c r="E58" s="1119"/>
      <c r="F58" s="1119"/>
      <c r="G58" s="1119"/>
      <c r="H58" s="1119"/>
      <c r="I58" s="1119"/>
      <c r="J58" s="1119"/>
      <c r="K58" s="1119"/>
      <c r="V58" s="139" t="b">
        <v>0</v>
      </c>
    </row>
    <row r="59" spans="1:23" x14ac:dyDescent="0.25">
      <c r="A59" s="430"/>
      <c r="B59" s="1162" t="s">
        <v>992</v>
      </c>
      <c r="C59" s="1119"/>
      <c r="D59" s="1119"/>
      <c r="E59" s="1119"/>
      <c r="F59" s="1119"/>
      <c r="G59" s="1119"/>
      <c r="H59" s="1119"/>
      <c r="I59" s="1119"/>
      <c r="J59" s="1119"/>
      <c r="K59" s="1119"/>
      <c r="V59" s="139" t="b">
        <v>0</v>
      </c>
    </row>
    <row r="60" spans="1:23" x14ac:dyDescent="0.25">
      <c r="A60" s="430"/>
      <c r="B60" s="1162" t="s">
        <v>995</v>
      </c>
      <c r="C60" s="1119"/>
      <c r="D60" s="1119"/>
      <c r="E60" s="1119"/>
      <c r="F60" s="1119"/>
      <c r="G60" s="1119"/>
      <c r="H60" s="1119"/>
      <c r="I60" s="1119"/>
      <c r="J60" s="1119"/>
      <c r="K60" s="1119"/>
      <c r="V60" s="139" t="b">
        <v>0</v>
      </c>
      <c r="W60" s="139" t="str">
        <f>IF(AND(V58=TRUE,V59=TRUE,V60=TRUE),"See Assessment for justification and work order for measure parameters","No Measures Justified")</f>
        <v>No Measures Justified</v>
      </c>
    </row>
    <row r="61" spans="1:23" s="626" customFormat="1" ht="19.5" thickBot="1" x14ac:dyDescent="0.3">
      <c r="A61" s="1179" t="s">
        <v>187</v>
      </c>
      <c r="B61" s="1179"/>
      <c r="C61" s="1179"/>
      <c r="D61" s="1179"/>
      <c r="E61" s="1179"/>
      <c r="F61" s="1179"/>
      <c r="G61" s="1179"/>
      <c r="H61" s="1179"/>
      <c r="I61" s="1179"/>
      <c r="J61" s="1179"/>
      <c r="K61" s="1179"/>
    </row>
    <row r="62" spans="1:23" ht="30" customHeight="1" thickBot="1" x14ac:dyDescent="0.3">
      <c r="A62" s="624" t="s">
        <v>993</v>
      </c>
      <c r="B62" s="141"/>
      <c r="C62" s="1173"/>
      <c r="D62" s="1174"/>
      <c r="E62" s="1174"/>
      <c r="F62" s="1174"/>
      <c r="G62" s="1174"/>
      <c r="H62" s="1174"/>
      <c r="I62" s="1174"/>
      <c r="J62" s="1174"/>
      <c r="K62" s="1175"/>
    </row>
    <row r="63" spans="1:23" x14ac:dyDescent="0.25">
      <c r="A63" s="430"/>
      <c r="B63" s="620" t="s">
        <v>748</v>
      </c>
      <c r="C63" s="620"/>
      <c r="D63" s="620"/>
      <c r="E63" s="620"/>
      <c r="F63" s="620"/>
      <c r="G63" s="620"/>
      <c r="H63" s="435"/>
      <c r="I63" s="234"/>
      <c r="J63" s="234"/>
      <c r="K63" s="433"/>
    </row>
    <row r="64" spans="1:23" ht="16.5" customHeight="1" x14ac:dyDescent="0.25">
      <c r="A64" s="430"/>
      <c r="B64" s="1162" t="s">
        <v>1047</v>
      </c>
      <c r="C64" s="1119"/>
      <c r="D64" s="1119"/>
      <c r="E64" s="1119"/>
      <c r="F64" s="1119"/>
      <c r="G64" s="1119"/>
      <c r="H64" s="1119"/>
      <c r="I64" s="1119"/>
      <c r="J64" s="1119"/>
      <c r="K64" s="1119"/>
      <c r="V64" s="139" t="b">
        <v>0</v>
      </c>
    </row>
    <row r="65" spans="1:29" ht="16.5" customHeight="1" x14ac:dyDescent="0.25">
      <c r="A65" s="430"/>
      <c r="B65" s="627" t="s">
        <v>994</v>
      </c>
      <c r="C65" s="620"/>
      <c r="D65" s="620"/>
      <c r="E65" s="620"/>
      <c r="F65" s="620"/>
      <c r="G65" s="620"/>
      <c r="H65" s="620"/>
      <c r="I65" s="620"/>
      <c r="J65" s="620"/>
      <c r="K65" s="620"/>
    </row>
    <row r="66" spans="1:29" ht="15" customHeight="1" x14ac:dyDescent="0.25">
      <c r="A66" s="430"/>
      <c r="B66" s="623" t="s">
        <v>996</v>
      </c>
      <c r="C66" s="430"/>
      <c r="D66" s="430"/>
      <c r="E66" s="430"/>
      <c r="F66" s="430"/>
      <c r="G66" s="430"/>
      <c r="H66" s="430"/>
      <c r="I66" s="430"/>
      <c r="J66" s="430"/>
      <c r="K66" s="430"/>
      <c r="V66" s="139" t="b">
        <v>0</v>
      </c>
    </row>
    <row r="67" spans="1:29" ht="15.75" thickBot="1" x14ac:dyDescent="0.3">
      <c r="A67" s="430"/>
      <c r="B67" s="623" t="s">
        <v>997</v>
      </c>
      <c r="C67" s="430"/>
      <c r="D67" s="430"/>
      <c r="E67" s="430"/>
      <c r="F67" s="430"/>
      <c r="G67" s="430"/>
      <c r="H67" s="430"/>
      <c r="I67" s="430"/>
      <c r="J67" s="430"/>
      <c r="K67" s="430"/>
      <c r="W67" s="139" t="str">
        <f>IF(AND(V64=TRUE,V66=TRUE),"See Assessment for justification and work order for items and locations","No Measures Justified")</f>
        <v>No Measures Justified</v>
      </c>
    </row>
    <row r="68" spans="1:29" ht="30" customHeight="1" thickBot="1" x14ac:dyDescent="0.3">
      <c r="A68" s="625" t="s">
        <v>720</v>
      </c>
      <c r="B68" s="433"/>
      <c r="C68" s="1180"/>
      <c r="D68" s="1181"/>
      <c r="E68" s="1181"/>
      <c r="F68" s="1181"/>
      <c r="G68" s="1181"/>
      <c r="H68" s="1181"/>
      <c r="I68" s="1181"/>
      <c r="J68" s="1181"/>
      <c r="K68" s="1182"/>
    </row>
    <row r="69" spans="1:29" x14ac:dyDescent="0.25">
      <c r="A69" s="433"/>
      <c r="B69" s="1162" t="s">
        <v>1000</v>
      </c>
      <c r="C69" s="1119"/>
      <c r="D69" s="1119"/>
      <c r="E69" s="1119"/>
      <c r="F69" s="1119"/>
      <c r="G69" s="1119"/>
      <c r="H69" s="1119"/>
      <c r="I69" s="1119"/>
      <c r="J69" s="1119"/>
      <c r="K69" s="1119"/>
      <c r="V69" s="139" t="b">
        <v>0</v>
      </c>
    </row>
    <row r="70" spans="1:29" ht="18.75" customHeight="1" x14ac:dyDescent="0.25">
      <c r="A70" s="433"/>
      <c r="B70" s="1162" t="s">
        <v>1001</v>
      </c>
      <c r="C70" s="1119"/>
      <c r="D70" s="1119"/>
      <c r="E70" s="1119"/>
      <c r="F70" s="1119"/>
      <c r="G70" s="1119"/>
      <c r="H70" s="1119"/>
      <c r="I70" s="1119"/>
      <c r="J70" s="1119"/>
      <c r="K70" s="1119"/>
      <c r="V70" s="139" t="b">
        <v>0</v>
      </c>
    </row>
    <row r="71" spans="1:29" ht="18.75" customHeight="1" x14ac:dyDescent="0.25">
      <c r="A71" s="433"/>
      <c r="B71" s="623" t="s">
        <v>1002</v>
      </c>
      <c r="C71" s="430"/>
      <c r="D71" s="430"/>
      <c r="E71" s="430"/>
      <c r="F71" s="430"/>
      <c r="G71" s="430"/>
      <c r="H71" s="430"/>
      <c r="I71" s="430"/>
      <c r="J71" s="430"/>
      <c r="K71" s="430"/>
      <c r="V71" s="139" t="b">
        <v>0</v>
      </c>
    </row>
    <row r="72" spans="1:29" ht="18.75" customHeight="1" thickBot="1" x14ac:dyDescent="0.3">
      <c r="A72" s="433"/>
      <c r="B72" s="623" t="s">
        <v>1003</v>
      </c>
      <c r="C72" s="430"/>
      <c r="D72" s="430"/>
      <c r="E72" s="430"/>
      <c r="F72" s="430"/>
      <c r="G72" s="430"/>
      <c r="H72" s="430"/>
      <c r="I72" s="430"/>
      <c r="J72" s="430"/>
      <c r="K72" s="430"/>
    </row>
    <row r="73" spans="1:29" ht="30" customHeight="1" thickBot="1" x14ac:dyDescent="0.3">
      <c r="A73" s="625" t="s">
        <v>998</v>
      </c>
      <c r="B73" s="433"/>
      <c r="C73" s="1180"/>
      <c r="D73" s="1181"/>
      <c r="E73" s="1181"/>
      <c r="F73" s="1181"/>
      <c r="G73" s="1181"/>
      <c r="H73" s="1181"/>
      <c r="I73" s="1181"/>
      <c r="J73" s="1181"/>
      <c r="K73" s="1182"/>
    </row>
    <row r="74" spans="1:29" ht="15.75" thickBot="1" x14ac:dyDescent="0.3">
      <c r="A74" s="430"/>
      <c r="B74" s="433" t="s">
        <v>999</v>
      </c>
      <c r="C74" s="430"/>
      <c r="D74" s="430"/>
      <c r="E74" s="430"/>
      <c r="F74" s="430"/>
      <c r="G74" s="430"/>
      <c r="H74" s="430"/>
      <c r="I74" s="430"/>
      <c r="J74" s="430"/>
      <c r="K74" s="430"/>
      <c r="N74" s="140"/>
      <c r="O74" s="140"/>
      <c r="P74" s="140"/>
      <c r="Q74" s="140"/>
      <c r="R74" s="140"/>
      <c r="S74" s="140"/>
      <c r="T74" s="140"/>
      <c r="U74" s="140"/>
      <c r="V74" s="140" t="b">
        <v>0</v>
      </c>
      <c r="W74" s="139" t="e">
        <f>IF(OR(V69=TRUE,V70=TRUE,V71=TRUE,#REF!=TRUE,V74=TRUE),"Unit met required criteria above &amp; assessment justifies measures on work orders","No Measures Justified")</f>
        <v>#REF!</v>
      </c>
    </row>
    <row r="75" spans="1:29" ht="30" customHeight="1" thickBot="1" x14ac:dyDescent="0.3">
      <c r="A75" s="624" t="s">
        <v>719</v>
      </c>
      <c r="B75" s="430"/>
      <c r="C75" s="430"/>
      <c r="D75" s="1183"/>
      <c r="E75" s="1184"/>
      <c r="F75" s="1184"/>
      <c r="G75" s="1184"/>
      <c r="H75" s="1184"/>
      <c r="I75" s="1184"/>
      <c r="J75" s="1184"/>
      <c r="K75" s="1185"/>
    </row>
    <row r="76" spans="1:29" ht="18.75" customHeight="1" x14ac:dyDescent="0.25">
      <c r="A76" s="433"/>
      <c r="B76" s="1162" t="s">
        <v>1004</v>
      </c>
      <c r="C76" s="1119"/>
      <c r="D76" s="1119"/>
      <c r="E76" s="1119"/>
      <c r="F76" s="1119"/>
      <c r="G76" s="1119"/>
      <c r="H76" s="1119"/>
      <c r="I76" s="1119"/>
      <c r="J76" s="1119"/>
      <c r="K76" s="1119"/>
      <c r="V76" s="139" t="b">
        <v>0</v>
      </c>
      <c r="W76" s="140"/>
      <c r="X76" s="140"/>
      <c r="Z76" s="140"/>
      <c r="AA76" s="140"/>
      <c r="AB76" s="140"/>
      <c r="AC76" s="140"/>
    </row>
    <row r="77" spans="1:29" ht="18.75" customHeight="1" x14ac:dyDescent="0.25">
      <c r="A77" s="430"/>
      <c r="B77" s="1162" t="s">
        <v>1007</v>
      </c>
      <c r="C77" s="1119"/>
      <c r="D77" s="1119"/>
      <c r="E77" s="1119"/>
      <c r="F77" s="1119"/>
      <c r="G77" s="1119"/>
      <c r="H77" s="1119"/>
      <c r="I77" s="1119"/>
      <c r="J77" s="1119"/>
      <c r="K77" s="1119"/>
      <c r="V77" s="139" t="b">
        <v>0</v>
      </c>
    </row>
    <row r="78" spans="1:29" ht="18.75" customHeight="1" x14ac:dyDescent="0.25">
      <c r="A78" s="433"/>
      <c r="B78" s="623" t="s">
        <v>1005</v>
      </c>
      <c r="C78" s="430"/>
      <c r="D78" s="430"/>
      <c r="E78" s="430"/>
      <c r="F78" s="430"/>
      <c r="G78" s="430"/>
      <c r="H78" s="430"/>
      <c r="I78" s="430"/>
      <c r="J78" s="430"/>
      <c r="K78" s="430"/>
      <c r="V78" s="139" t="b">
        <v>0</v>
      </c>
      <c r="W78" s="139" t="str">
        <f>IF(AND(V76=TRUE,V77=TRUE,V78=TRUE),"Unit met required criteria above &amp; assessment justifies measures on work orders","No Measures Justified")</f>
        <v>No Measures Justified</v>
      </c>
    </row>
    <row r="79" spans="1:29" ht="18.75" customHeight="1" thickBot="1" x14ac:dyDescent="0.3">
      <c r="A79" s="433"/>
      <c r="B79" s="623" t="s">
        <v>1006</v>
      </c>
      <c r="C79" s="430"/>
      <c r="D79" s="430"/>
      <c r="E79" s="430"/>
      <c r="F79" s="430"/>
      <c r="G79" s="430"/>
      <c r="H79" s="430"/>
      <c r="I79" s="430"/>
      <c r="J79" s="430"/>
      <c r="K79" s="430"/>
    </row>
    <row r="80" spans="1:29" ht="30" customHeight="1" thickBot="1" x14ac:dyDescent="0.3">
      <c r="A80" s="624" t="s">
        <v>721</v>
      </c>
      <c r="B80" s="430"/>
      <c r="C80" s="1183"/>
      <c r="D80" s="1184"/>
      <c r="E80" s="1184"/>
      <c r="F80" s="1184"/>
      <c r="G80" s="1184"/>
      <c r="H80" s="1184"/>
      <c r="I80" s="1184"/>
      <c r="J80" s="1184"/>
      <c r="K80" s="1185"/>
    </row>
    <row r="81" spans="1:24" ht="18.75" customHeight="1" x14ac:dyDescent="0.25">
      <c r="A81" s="433"/>
      <c r="B81" s="1119" t="s">
        <v>1008</v>
      </c>
      <c r="C81" s="1119"/>
      <c r="D81" s="1119"/>
      <c r="E81" s="1119"/>
      <c r="F81" s="1119"/>
      <c r="G81" s="1119"/>
      <c r="H81" s="1119"/>
      <c r="I81" s="1119"/>
      <c r="J81" s="1119"/>
      <c r="K81" s="1119"/>
      <c r="V81" s="139" t="b">
        <v>0</v>
      </c>
      <c r="W81" s="139" t="str">
        <f>IF(AND(V81=TRUE,V82=TRUE,V83=TRUE),"True","False")</f>
        <v>False</v>
      </c>
      <c r="X81" s="139" t="e">
        <f>IF(OR(#REF!="TRUE",W85=TRUE,W87=TRUE,W89=TRUE,W90=TRUE),"Unit met required criteria above &amp; assessment justifies measures on work orders","No Measures Justified")</f>
        <v>#REF!</v>
      </c>
    </row>
    <row r="82" spans="1:24" ht="18.75" customHeight="1" x14ac:dyDescent="0.25">
      <c r="A82" s="433"/>
      <c r="B82" s="1162" t="s">
        <v>1009</v>
      </c>
      <c r="C82" s="1119"/>
      <c r="D82" s="1119"/>
      <c r="E82" s="1119"/>
      <c r="F82" s="1119"/>
      <c r="G82" s="1119"/>
      <c r="H82" s="1119"/>
      <c r="I82" s="1119"/>
      <c r="J82" s="1119"/>
      <c r="K82" s="1119"/>
      <c r="V82" s="139" t="b">
        <v>0</v>
      </c>
      <c r="W82" s="139" t="str">
        <f>IF(AND(V81=TRUE,V82=TRUE,V83=TRUE),"True","False")</f>
        <v>False</v>
      </c>
    </row>
    <row r="83" spans="1:24" ht="18.75" customHeight="1" x14ac:dyDescent="0.25">
      <c r="A83" s="433"/>
      <c r="B83" s="623" t="s">
        <v>1010</v>
      </c>
      <c r="C83" s="430"/>
      <c r="D83" s="430"/>
      <c r="E83" s="430"/>
      <c r="F83" s="430"/>
      <c r="G83" s="430"/>
      <c r="H83" s="430"/>
      <c r="I83" s="430"/>
      <c r="J83" s="430"/>
      <c r="K83" s="430"/>
      <c r="V83" s="139" t="b">
        <v>0</v>
      </c>
      <c r="W83" s="139" t="str">
        <f>IF(AND(V81=TRUE,V82=TRUE,V83=TRUE,V85=TRUE),"True","False")</f>
        <v>False</v>
      </c>
    </row>
    <row r="84" spans="1:24" ht="18.75" customHeight="1" x14ac:dyDescent="0.25">
      <c r="A84" s="433"/>
      <c r="B84" s="623" t="s">
        <v>1011</v>
      </c>
      <c r="C84" s="430"/>
      <c r="D84" s="430"/>
      <c r="E84" s="430"/>
      <c r="F84" s="430"/>
      <c r="G84" s="430"/>
      <c r="H84" s="430"/>
      <c r="I84" s="430"/>
      <c r="J84" s="430"/>
      <c r="K84" s="430"/>
    </row>
    <row r="85" spans="1:24" ht="18.75" customHeight="1" x14ac:dyDescent="0.25">
      <c r="A85" s="433"/>
      <c r="B85" s="623" t="s">
        <v>1012</v>
      </c>
      <c r="C85" s="430"/>
      <c r="D85" s="430"/>
      <c r="E85" s="430"/>
      <c r="F85" s="430"/>
      <c r="G85" s="430"/>
      <c r="H85" s="430"/>
      <c r="I85" s="430"/>
      <c r="J85" s="430"/>
      <c r="K85" s="430"/>
      <c r="V85" s="139" t="b">
        <v>0</v>
      </c>
      <c r="W85" s="139" t="e">
        <f>IF(OR(#REF!=TRUE,V85=TRUE),"True","False")</f>
        <v>#REF!</v>
      </c>
    </row>
    <row r="86" spans="1:24" ht="18.75" customHeight="1" x14ac:dyDescent="0.25">
      <c r="A86" s="433"/>
      <c r="B86" s="621" t="s">
        <v>1013</v>
      </c>
      <c r="C86" s="620"/>
      <c r="D86" s="620"/>
      <c r="E86" s="620"/>
      <c r="F86" s="620"/>
      <c r="G86" s="620"/>
      <c r="H86" s="620"/>
      <c r="I86" s="620"/>
      <c r="J86" s="620"/>
      <c r="K86" s="620"/>
    </row>
    <row r="87" spans="1:24" ht="18.75" customHeight="1" x14ac:dyDescent="0.25">
      <c r="A87" s="433"/>
      <c r="B87" s="623" t="s">
        <v>1014</v>
      </c>
      <c r="C87" s="430"/>
      <c r="D87" s="430"/>
      <c r="E87" s="430"/>
      <c r="F87" s="430"/>
      <c r="G87" s="430"/>
      <c r="H87" s="430"/>
      <c r="I87" s="430"/>
      <c r="J87" s="430"/>
      <c r="K87" s="430"/>
      <c r="V87" s="139" t="b">
        <v>0</v>
      </c>
      <c r="W87" s="139" t="e">
        <f>IF(OR(#REF!=TRUE,V87=TRUE),"True","False")</f>
        <v>#REF!</v>
      </c>
    </row>
    <row r="88" spans="1:24" ht="18.75" customHeight="1" x14ac:dyDescent="0.25">
      <c r="A88" s="433"/>
      <c r="B88" s="623" t="s">
        <v>1015</v>
      </c>
      <c r="C88" s="430"/>
      <c r="D88" s="430"/>
      <c r="E88" s="430"/>
      <c r="F88" s="430"/>
      <c r="G88" s="430"/>
      <c r="H88" s="430"/>
      <c r="I88" s="430"/>
      <c r="J88" s="430"/>
      <c r="K88" s="430"/>
    </row>
    <row r="89" spans="1:24" ht="18.75" customHeight="1" x14ac:dyDescent="0.25">
      <c r="A89" s="433"/>
      <c r="B89" s="1162" t="s">
        <v>1016</v>
      </c>
      <c r="C89" s="1119"/>
      <c r="D89" s="1119"/>
      <c r="E89" s="1119"/>
      <c r="F89" s="1119"/>
      <c r="G89" s="1119"/>
      <c r="H89" s="1119"/>
      <c r="I89" s="1119"/>
      <c r="J89" s="1119"/>
      <c r="K89" s="1119"/>
      <c r="V89" s="139" t="b">
        <v>0</v>
      </c>
      <c r="W89" s="139" t="e">
        <f>IF(OR(#REF!=TRUE,V89=TRUE),"True","False")</f>
        <v>#REF!</v>
      </c>
    </row>
    <row r="90" spans="1:24" ht="18.75" customHeight="1" x14ac:dyDescent="0.25">
      <c r="A90" s="433"/>
      <c r="B90" s="1162" t="s">
        <v>1017</v>
      </c>
      <c r="C90" s="1119"/>
      <c r="D90" s="1119"/>
      <c r="E90" s="1119"/>
      <c r="F90" s="1119"/>
      <c r="G90" s="1119"/>
      <c r="H90" s="1119"/>
      <c r="I90" s="1119"/>
      <c r="J90" s="1119"/>
      <c r="K90" s="1119"/>
      <c r="V90" s="139" t="b">
        <v>0</v>
      </c>
      <c r="W90" s="139" t="e">
        <f>IF(AND(#REF!="TRUE",V90=TRUE,V91=TRUE,#REF!=TRUE),"True","False")</f>
        <v>#REF!</v>
      </c>
    </row>
    <row r="91" spans="1:24" ht="18.75" customHeight="1" x14ac:dyDescent="0.25">
      <c r="A91" s="433"/>
      <c r="B91" s="433"/>
      <c r="C91" s="623" t="s">
        <v>1018</v>
      </c>
      <c r="D91" s="430"/>
      <c r="E91" s="430"/>
      <c r="F91" s="430"/>
      <c r="G91" s="430"/>
      <c r="H91" s="430"/>
      <c r="I91" s="430"/>
      <c r="J91" s="430"/>
      <c r="K91" s="430"/>
      <c r="V91" s="139" t="b">
        <v>0</v>
      </c>
    </row>
    <row r="92" spans="1:24" ht="18.75" customHeight="1" thickBot="1" x14ac:dyDescent="0.3">
      <c r="A92" s="433"/>
      <c r="B92" s="433"/>
      <c r="C92" s="621" t="s">
        <v>1019</v>
      </c>
      <c r="D92" s="620"/>
      <c r="E92" s="620"/>
      <c r="F92" s="620"/>
      <c r="G92" s="620"/>
      <c r="H92" s="620"/>
      <c r="I92" s="620"/>
      <c r="J92" s="620"/>
      <c r="K92" s="620"/>
    </row>
    <row r="93" spans="1:24" ht="30" customHeight="1" thickBot="1" x14ac:dyDescent="0.3">
      <c r="A93" s="624" t="s">
        <v>723</v>
      </c>
      <c r="B93" s="430"/>
      <c r="C93" s="430"/>
      <c r="D93" s="430"/>
      <c r="E93" s="1186"/>
      <c r="F93" s="1187"/>
      <c r="G93" s="1187"/>
      <c r="H93" s="1187"/>
      <c r="I93" s="1187"/>
      <c r="J93" s="1187"/>
      <c r="K93" s="1188"/>
      <c r="L93" s="428"/>
      <c r="M93" s="429"/>
    </row>
    <row r="94" spans="1:24" x14ac:dyDescent="0.25">
      <c r="A94" s="433"/>
      <c r="B94" s="1119" t="s">
        <v>764</v>
      </c>
      <c r="C94" s="1119"/>
      <c r="D94" s="1119"/>
      <c r="E94" s="1119"/>
      <c r="F94" s="1119"/>
      <c r="G94" s="1119"/>
      <c r="H94" s="1119"/>
      <c r="I94" s="1119"/>
      <c r="J94" s="1119"/>
      <c r="K94" s="1119"/>
      <c r="V94" s="139" t="b">
        <v>0</v>
      </c>
      <c r="W94" s="139" t="b">
        <f>IF(AND(V94=TRUE,V95=TRUE,V97=TRUE,V98=TRUE),"Yes")</f>
        <v>0</v>
      </c>
      <c r="X94" s="139" t="e">
        <f>IF(AND(W94="YES",W101="Yes"),"HVAC met required criteria justifying replacement",IF(AND(W106="TRUE",W94=FALSE),"AC only components of the HVAC system met replacement criteria","No HVAC Measures Justified"))</f>
        <v>#REF!</v>
      </c>
    </row>
    <row r="95" spans="1:24" x14ac:dyDescent="0.25">
      <c r="A95" s="433"/>
      <c r="B95" s="433"/>
      <c r="C95" s="1119" t="s">
        <v>765</v>
      </c>
      <c r="D95" s="1119"/>
      <c r="E95" s="1119"/>
      <c r="F95" s="1119"/>
      <c r="G95" s="1119"/>
      <c r="H95" s="1119"/>
      <c r="I95" s="1119"/>
      <c r="J95" s="1119"/>
      <c r="K95" s="1119"/>
      <c r="V95" s="139" t="b">
        <v>0</v>
      </c>
    </row>
    <row r="96" spans="1:24" x14ac:dyDescent="0.25">
      <c r="A96" s="433"/>
      <c r="B96" s="433"/>
      <c r="C96" s="430" t="s">
        <v>201</v>
      </c>
      <c r="D96" s="430"/>
      <c r="E96" s="430"/>
      <c r="F96" s="430"/>
      <c r="G96" s="1128"/>
      <c r="H96" s="1128"/>
      <c r="I96" s="1128"/>
      <c r="J96" s="1128"/>
      <c r="K96" s="1128"/>
    </row>
    <row r="97" spans="1:23" x14ac:dyDescent="0.25">
      <c r="A97" s="433"/>
      <c r="B97" s="433"/>
      <c r="C97" s="1119" t="s">
        <v>766</v>
      </c>
      <c r="D97" s="1119"/>
      <c r="E97" s="1119"/>
      <c r="F97" s="1119"/>
      <c r="G97" s="1119"/>
      <c r="H97" s="1119"/>
      <c r="I97" s="1119"/>
      <c r="J97" s="1119"/>
      <c r="K97" s="1119"/>
      <c r="V97" s="139" t="b">
        <v>0</v>
      </c>
    </row>
    <row r="98" spans="1:23" x14ac:dyDescent="0.25">
      <c r="A98" s="433"/>
      <c r="B98" s="433"/>
      <c r="C98" s="1138" t="s">
        <v>724</v>
      </c>
      <c r="D98" s="1138"/>
      <c r="E98" s="1138"/>
      <c r="F98" s="1138"/>
      <c r="G98" s="1138"/>
      <c r="H98" s="1138"/>
      <c r="I98" s="1138"/>
      <c r="J98" s="1138"/>
      <c r="K98" s="1138"/>
      <c r="V98" s="139" t="b">
        <v>0</v>
      </c>
    </row>
    <row r="99" spans="1:23" x14ac:dyDescent="0.25">
      <c r="A99" s="433"/>
      <c r="B99" s="433"/>
      <c r="C99" s="1119" t="s">
        <v>200</v>
      </c>
      <c r="D99" s="1119"/>
      <c r="E99" s="1119"/>
      <c r="F99" s="1119"/>
      <c r="G99" s="1119"/>
      <c r="H99" s="1119"/>
      <c r="I99" s="1119"/>
      <c r="J99" s="1119"/>
      <c r="K99" s="1119"/>
    </row>
    <row r="100" spans="1:23" x14ac:dyDescent="0.25">
      <c r="A100" s="433"/>
      <c r="B100" s="433"/>
      <c r="C100" s="1162" t="s">
        <v>1020</v>
      </c>
      <c r="D100" s="1119"/>
      <c r="E100" s="1119"/>
      <c r="F100" s="1119"/>
      <c r="G100" s="1119"/>
      <c r="H100" s="1119"/>
      <c r="I100" s="1119"/>
      <c r="J100" s="1119"/>
      <c r="K100" s="1119"/>
    </row>
    <row r="101" spans="1:23" x14ac:dyDescent="0.25">
      <c r="A101" s="433"/>
      <c r="B101" s="433"/>
      <c r="C101" s="1119" t="s">
        <v>198</v>
      </c>
      <c r="D101" s="1119"/>
      <c r="E101" s="1119"/>
      <c r="F101" s="1119"/>
      <c r="G101" s="1119"/>
      <c r="H101" s="1119"/>
      <c r="I101" s="1119"/>
      <c r="J101" s="1119"/>
      <c r="K101" s="1119"/>
      <c r="V101" s="139" t="b">
        <v>0</v>
      </c>
      <c r="W101" s="144" t="str">
        <f>IF(OR(V101=TRUE,V104=TRUE),"Yes","No")</f>
        <v>No</v>
      </c>
    </row>
    <row r="102" spans="1:23" x14ac:dyDescent="0.25">
      <c r="A102" s="433"/>
      <c r="B102" s="433"/>
      <c r="C102" s="1162" t="s">
        <v>1021</v>
      </c>
      <c r="D102" s="1119"/>
      <c r="E102" s="1119"/>
      <c r="F102" s="1119"/>
      <c r="G102" s="1119"/>
      <c r="H102" s="1119"/>
      <c r="I102" s="1119"/>
      <c r="J102" s="1119"/>
      <c r="K102" s="1119"/>
    </row>
    <row r="103" spans="1:23" x14ac:dyDescent="0.25">
      <c r="A103" s="433"/>
      <c r="B103" s="433"/>
      <c r="C103" s="621" t="s">
        <v>1022</v>
      </c>
      <c r="D103" s="620"/>
      <c r="E103" s="620"/>
      <c r="F103" s="620"/>
      <c r="G103" s="620"/>
      <c r="H103" s="620"/>
      <c r="I103" s="620"/>
      <c r="J103" s="620"/>
      <c r="K103" s="620"/>
    </row>
    <row r="104" spans="1:23" x14ac:dyDescent="0.25">
      <c r="A104" s="433"/>
      <c r="B104" s="433"/>
      <c r="C104" s="1162" t="s">
        <v>1023</v>
      </c>
      <c r="D104" s="1119"/>
      <c r="E104" s="1119"/>
      <c r="F104" s="1119"/>
      <c r="G104" s="1119"/>
      <c r="H104" s="1119"/>
      <c r="I104" s="1119"/>
      <c r="J104" s="1119"/>
      <c r="K104" s="1119"/>
      <c r="V104" s="139" t="b">
        <v>0</v>
      </c>
    </row>
    <row r="105" spans="1:23" x14ac:dyDescent="0.25">
      <c r="A105" s="433"/>
      <c r="B105" s="433"/>
      <c r="C105" s="623" t="s">
        <v>1024</v>
      </c>
      <c r="D105" s="430"/>
      <c r="E105" s="430"/>
      <c r="F105" s="430"/>
      <c r="G105" s="430"/>
      <c r="H105" s="430"/>
      <c r="I105" s="430"/>
      <c r="J105" s="430"/>
      <c r="K105" s="430"/>
    </row>
    <row r="106" spans="1:23" x14ac:dyDescent="0.25">
      <c r="A106" s="433"/>
      <c r="B106" s="433"/>
      <c r="C106" s="1119" t="s">
        <v>767</v>
      </c>
      <c r="D106" s="1119"/>
      <c r="E106" s="1119"/>
      <c r="F106" s="1119"/>
      <c r="G106" s="1119"/>
      <c r="H106" s="1119"/>
      <c r="I106" s="1119"/>
      <c r="J106" s="1119"/>
      <c r="K106" s="1119"/>
      <c r="V106" s="139" t="b">
        <v>0</v>
      </c>
      <c r="W106" s="144" t="e">
        <f>IF(AND(V106=TRUE,V109=TRUE,W111="Yes"),"True","False")</f>
        <v>#REF!</v>
      </c>
    </row>
    <row r="107" spans="1:23" x14ac:dyDescent="0.25">
      <c r="A107" s="433"/>
      <c r="B107" s="433"/>
      <c r="C107" s="1119" t="s">
        <v>190</v>
      </c>
      <c r="D107" s="1119"/>
      <c r="E107" s="1119"/>
      <c r="F107" s="1119"/>
      <c r="G107" s="1119"/>
      <c r="H107" s="1119"/>
      <c r="I107" s="1119"/>
      <c r="J107" s="1119"/>
      <c r="K107" s="1119"/>
    </row>
    <row r="108" spans="1:23" x14ac:dyDescent="0.25">
      <c r="A108" s="433"/>
      <c r="B108" s="433"/>
      <c r="C108" s="1119" t="s">
        <v>189</v>
      </c>
      <c r="D108" s="1119"/>
      <c r="E108" s="1119"/>
      <c r="F108" s="1119"/>
      <c r="G108" s="1119"/>
      <c r="H108" s="1119"/>
      <c r="I108" s="1119"/>
      <c r="J108" s="1119"/>
      <c r="K108" s="1119"/>
    </row>
    <row r="109" spans="1:23" x14ac:dyDescent="0.25">
      <c r="A109" s="430"/>
      <c r="B109" s="433"/>
      <c r="C109" s="433"/>
      <c r="D109" s="623" t="s">
        <v>1026</v>
      </c>
      <c r="E109" s="430"/>
      <c r="F109" s="430"/>
      <c r="G109" s="430"/>
      <c r="H109" s="430"/>
      <c r="I109" s="430"/>
      <c r="J109" s="430"/>
      <c r="K109" s="430"/>
      <c r="O109" s="140"/>
      <c r="V109" s="139" t="b">
        <v>0</v>
      </c>
    </row>
    <row r="110" spans="1:23" x14ac:dyDescent="0.25">
      <c r="A110" s="430"/>
      <c r="B110" s="433"/>
      <c r="C110" s="433"/>
      <c r="D110" s="623" t="s">
        <v>1027</v>
      </c>
      <c r="E110" s="430"/>
      <c r="F110" s="430"/>
      <c r="G110" s="430"/>
      <c r="H110" s="430"/>
      <c r="I110" s="430"/>
      <c r="J110" s="430"/>
      <c r="K110" s="430"/>
      <c r="O110" s="140"/>
    </row>
    <row r="111" spans="1:23" x14ac:dyDescent="0.25">
      <c r="A111" s="430"/>
      <c r="B111" s="433"/>
      <c r="C111" s="433"/>
      <c r="D111" s="1162" t="s">
        <v>1025</v>
      </c>
      <c r="E111" s="1119"/>
      <c r="F111" s="1119"/>
      <c r="G111" s="1119"/>
      <c r="H111" s="1119"/>
      <c r="I111" s="1119"/>
      <c r="J111" s="1119"/>
      <c r="K111" s="1119"/>
      <c r="O111" s="140"/>
      <c r="V111" s="139" t="b">
        <v>0</v>
      </c>
      <c r="W111" s="139" t="e">
        <f>IF(AND(#REF!="Yes",V111=TRUE),"Yes","No")</f>
        <v>#REF!</v>
      </c>
    </row>
    <row r="112" spans="1:23" x14ac:dyDescent="0.25">
      <c r="A112" s="433"/>
      <c r="B112" s="1127" t="s">
        <v>726</v>
      </c>
      <c r="C112" s="1127"/>
      <c r="D112" s="1127"/>
      <c r="E112" s="1127"/>
      <c r="F112" s="1127"/>
      <c r="G112" s="1127"/>
      <c r="H112" s="1127"/>
      <c r="I112" s="1127"/>
      <c r="J112" s="1127"/>
      <c r="K112" s="1127"/>
      <c r="O112" s="140"/>
      <c r="V112" s="139" t="b">
        <v>0</v>
      </c>
      <c r="W112" s="139" t="str">
        <f>IF(AND(V112=TRUE,W115="Yes"),"HVAC repair justified in client file, following measures to be completed","No HVAC repair measures justified")</f>
        <v>No HVAC repair measures justified</v>
      </c>
    </row>
    <row r="113" spans="1:23" x14ac:dyDescent="0.25">
      <c r="A113" s="433"/>
      <c r="B113" s="1127"/>
      <c r="C113" s="1127"/>
      <c r="D113" s="1127"/>
      <c r="E113" s="1127"/>
      <c r="F113" s="1127"/>
      <c r="G113" s="1127"/>
      <c r="H113" s="1127"/>
      <c r="I113" s="1127"/>
      <c r="J113" s="1127"/>
      <c r="K113" s="1127"/>
      <c r="O113" s="140"/>
    </row>
    <row r="114" spans="1:23" x14ac:dyDescent="0.25">
      <c r="A114" s="433"/>
      <c r="B114" s="1127"/>
      <c r="C114" s="1127"/>
      <c r="D114" s="1127"/>
      <c r="E114" s="1127"/>
      <c r="F114" s="1127"/>
      <c r="G114" s="1127"/>
      <c r="H114" s="1127"/>
      <c r="I114" s="1127"/>
      <c r="J114" s="1127"/>
      <c r="K114" s="1127"/>
      <c r="O114" s="140"/>
    </row>
    <row r="115" spans="1:23" x14ac:dyDescent="0.25">
      <c r="A115" s="430"/>
      <c r="B115" s="433"/>
      <c r="C115" s="1119" t="s">
        <v>769</v>
      </c>
      <c r="D115" s="1119"/>
      <c r="E115" s="1119"/>
      <c r="F115" s="1119"/>
      <c r="G115" s="1119"/>
      <c r="H115" s="1119"/>
      <c r="I115" s="1119"/>
      <c r="J115" s="1119"/>
      <c r="K115" s="1119"/>
      <c r="O115" s="140"/>
      <c r="V115" s="139" t="b">
        <v>0</v>
      </c>
      <c r="W115" s="139" t="str">
        <f>IF(OR(V115=TRUE,V116=TRUE,V117=TRUE,V118=TRUE,V119=TRUE),"Yes","No")</f>
        <v>No</v>
      </c>
    </row>
    <row r="116" spans="1:23" x14ac:dyDescent="0.25">
      <c r="A116" s="430"/>
      <c r="B116" s="433"/>
      <c r="C116" s="1119" t="s">
        <v>770</v>
      </c>
      <c r="D116" s="1119"/>
      <c r="E116" s="1119"/>
      <c r="F116" s="1119"/>
      <c r="G116" s="1119"/>
      <c r="H116" s="1119"/>
      <c r="I116" s="1119"/>
      <c r="J116" s="1119"/>
      <c r="K116" s="1119"/>
      <c r="O116" s="140"/>
      <c r="V116" s="139" t="b">
        <v>0</v>
      </c>
    </row>
    <row r="117" spans="1:23" x14ac:dyDescent="0.25">
      <c r="A117" s="430"/>
      <c r="B117" s="433"/>
      <c r="C117" s="1119" t="s">
        <v>771</v>
      </c>
      <c r="D117" s="1119"/>
      <c r="E117" s="1119"/>
      <c r="F117" s="1119"/>
      <c r="G117" s="1119"/>
      <c r="H117" s="1119"/>
      <c r="I117" s="1119"/>
      <c r="J117" s="1119"/>
      <c r="K117" s="1119"/>
      <c r="O117" s="140"/>
      <c r="V117" s="139" t="b">
        <v>0</v>
      </c>
    </row>
    <row r="118" spans="1:23" x14ac:dyDescent="0.25">
      <c r="A118" s="430"/>
      <c r="B118" s="433"/>
      <c r="C118" s="1119" t="s">
        <v>772</v>
      </c>
      <c r="D118" s="1119"/>
      <c r="E118" s="1119"/>
      <c r="F118" s="1119"/>
      <c r="G118" s="1119"/>
      <c r="H118" s="1119"/>
      <c r="I118" s="1119"/>
      <c r="J118" s="1119"/>
      <c r="K118" s="1119"/>
      <c r="O118" s="140"/>
      <c r="V118" s="139" t="b">
        <v>0</v>
      </c>
    </row>
    <row r="119" spans="1:23" x14ac:dyDescent="0.25">
      <c r="A119" s="430"/>
      <c r="B119" s="433"/>
      <c r="C119" s="1119" t="s">
        <v>773</v>
      </c>
      <c r="D119" s="1119"/>
      <c r="E119" s="1119"/>
      <c r="F119" s="1119"/>
      <c r="G119" s="1119"/>
      <c r="H119" s="1119"/>
      <c r="I119" s="1119"/>
      <c r="J119" s="1119"/>
      <c r="K119" s="1119"/>
      <c r="O119" s="140"/>
      <c r="V119" s="139" t="b">
        <v>0</v>
      </c>
    </row>
    <row r="120" spans="1:23" ht="15.75" thickBot="1" x14ac:dyDescent="0.3">
      <c r="A120" s="433"/>
      <c r="B120" s="1119" t="s">
        <v>774</v>
      </c>
      <c r="C120" s="1119"/>
      <c r="D120" s="1119"/>
      <c r="E120" s="1119"/>
      <c r="F120" s="1119"/>
      <c r="G120" s="1119"/>
      <c r="H120" s="1119"/>
      <c r="I120" s="1119"/>
      <c r="J120" s="1119"/>
      <c r="K120" s="1119"/>
      <c r="O120" s="140"/>
      <c r="V120" s="139" t="b">
        <v>0</v>
      </c>
      <c r="W120" s="139" t="str">
        <f>IF(V120=TRUE,"Change &amp; provide 12 filter", "No Measures justified")</f>
        <v>No Measures justified</v>
      </c>
    </row>
    <row r="121" spans="1:23" ht="30" customHeight="1" thickBot="1" x14ac:dyDescent="0.3">
      <c r="A121" s="433"/>
      <c r="B121" s="623" t="s">
        <v>1028</v>
      </c>
      <c r="C121" s="433"/>
      <c r="D121" s="433"/>
      <c r="E121" s="430"/>
      <c r="F121" s="430"/>
      <c r="G121" s="1193"/>
      <c r="H121" s="1194"/>
      <c r="I121" s="1194"/>
      <c r="J121" s="1194"/>
      <c r="K121" s="1195"/>
      <c r="O121" s="140"/>
      <c r="V121" s="139" t="b">
        <v>0</v>
      </c>
      <c r="W121" s="139" t="e">
        <f>IF(AND(V94=FALSE,V106=FALSE,V109=FALSE,V112=FALSE,V121=TRUE,V127=TRUE,#REF!="Yes"),"See each TDHCA RAC Repl Tool for justification &amp; work order for sizes &amp; locations","No Measures justified")</f>
        <v>#REF!</v>
      </c>
    </row>
    <row r="122" spans="1:23" x14ac:dyDescent="0.25">
      <c r="A122" s="433"/>
      <c r="B122" s="430"/>
      <c r="C122" s="627" t="s">
        <v>1029</v>
      </c>
      <c r="D122" s="433"/>
      <c r="E122" s="430"/>
      <c r="F122" s="430"/>
      <c r="G122" s="430"/>
      <c r="H122" s="430"/>
      <c r="I122" s="430"/>
      <c r="J122" s="430"/>
      <c r="K122" s="430"/>
      <c r="O122" s="140"/>
    </row>
    <row r="123" spans="1:23" x14ac:dyDescent="0.25">
      <c r="A123" s="433"/>
      <c r="B123" s="430"/>
      <c r="C123" s="627" t="s">
        <v>1030</v>
      </c>
      <c r="D123" s="433"/>
      <c r="E123" s="430"/>
      <c r="F123" s="430"/>
      <c r="G123" s="430"/>
      <c r="H123" s="430"/>
      <c r="I123" s="430"/>
      <c r="J123" s="430"/>
      <c r="K123" s="430"/>
      <c r="O123" s="140"/>
    </row>
    <row r="124" spans="1:23" x14ac:dyDescent="0.25">
      <c r="A124" s="433"/>
      <c r="B124" s="430"/>
      <c r="C124" s="627" t="s">
        <v>1031</v>
      </c>
      <c r="D124" s="433"/>
      <c r="E124" s="430"/>
      <c r="F124" s="430"/>
      <c r="G124" s="430"/>
      <c r="H124" s="430"/>
      <c r="I124" s="430"/>
      <c r="J124" s="430"/>
      <c r="K124" s="430"/>
      <c r="O124" s="140"/>
    </row>
    <row r="125" spans="1:23" x14ac:dyDescent="0.25">
      <c r="A125" s="433"/>
      <c r="B125" s="430"/>
      <c r="C125" s="627" t="s">
        <v>1032</v>
      </c>
      <c r="D125" s="433"/>
      <c r="E125" s="430"/>
      <c r="F125" s="430"/>
      <c r="G125" s="430"/>
      <c r="H125" s="430"/>
      <c r="I125" s="430"/>
      <c r="J125" s="430"/>
      <c r="K125" s="430"/>
      <c r="O125" s="140"/>
    </row>
    <row r="126" spans="1:23" ht="15.75" thickBot="1" x14ac:dyDescent="0.3">
      <c r="A126" s="433"/>
      <c r="B126" s="430"/>
      <c r="C126" s="627" t="s">
        <v>1033</v>
      </c>
      <c r="D126" s="433"/>
      <c r="E126" s="430"/>
      <c r="F126" s="430"/>
      <c r="G126" s="430"/>
      <c r="H126" s="430"/>
      <c r="I126" s="430"/>
      <c r="J126" s="430"/>
      <c r="K126" s="430"/>
      <c r="O126" s="140"/>
    </row>
    <row r="127" spans="1:23" ht="30" customHeight="1" thickBot="1" x14ac:dyDescent="0.3">
      <c r="A127" s="433"/>
      <c r="B127" s="621" t="s">
        <v>1034</v>
      </c>
      <c r="C127" s="433"/>
      <c r="D127" s="433"/>
      <c r="E127" s="620"/>
      <c r="F127" s="620"/>
      <c r="G127" s="1190"/>
      <c r="H127" s="1191"/>
      <c r="I127" s="1191"/>
      <c r="J127" s="1191"/>
      <c r="K127" s="1192"/>
      <c r="O127" s="140"/>
      <c r="V127" s="139" t="b">
        <v>0</v>
      </c>
    </row>
    <row r="128" spans="1:23" x14ac:dyDescent="0.25">
      <c r="A128" s="433"/>
      <c r="B128" s="621"/>
      <c r="C128" s="627" t="s">
        <v>1035</v>
      </c>
      <c r="D128" s="433"/>
      <c r="E128" s="620"/>
      <c r="F128" s="620"/>
      <c r="G128" s="628"/>
      <c r="H128" s="628"/>
      <c r="I128" s="628"/>
      <c r="J128" s="628"/>
      <c r="K128" s="628"/>
      <c r="O128" s="140"/>
    </row>
    <row r="129" spans="1:24" x14ac:dyDescent="0.25">
      <c r="A129" s="433"/>
      <c r="B129" s="621"/>
      <c r="C129" s="627" t="s">
        <v>1036</v>
      </c>
      <c r="D129" s="433"/>
      <c r="E129" s="620"/>
      <c r="F129" s="620"/>
      <c r="G129" s="628"/>
      <c r="H129" s="628"/>
      <c r="I129" s="628"/>
      <c r="J129" s="628"/>
      <c r="K129" s="628"/>
      <c r="O129" s="140"/>
    </row>
    <row r="130" spans="1:24" x14ac:dyDescent="0.25">
      <c r="A130" s="433"/>
      <c r="B130" s="621"/>
      <c r="C130" s="627" t="s">
        <v>1048</v>
      </c>
      <c r="D130" s="433"/>
      <c r="E130" s="620"/>
      <c r="F130" s="620"/>
      <c r="G130" s="628"/>
      <c r="H130" s="628"/>
      <c r="I130" s="628"/>
      <c r="J130" s="628"/>
      <c r="K130" s="628"/>
      <c r="O130" s="140"/>
    </row>
    <row r="131" spans="1:24" x14ac:dyDescent="0.25">
      <c r="A131" s="433"/>
      <c r="B131" s="621"/>
      <c r="C131" s="627" t="s">
        <v>1037</v>
      </c>
      <c r="D131" s="433"/>
      <c r="E131" s="620"/>
      <c r="F131" s="620"/>
      <c r="G131" s="628"/>
      <c r="H131" s="628"/>
      <c r="I131" s="628"/>
      <c r="J131" s="628"/>
      <c r="K131" s="628"/>
      <c r="O131" s="140"/>
    </row>
    <row r="132" spans="1:24" x14ac:dyDescent="0.25">
      <c r="A132" s="433"/>
      <c r="B132" s="621"/>
      <c r="C132" s="627" t="s">
        <v>1038</v>
      </c>
      <c r="D132" s="433"/>
      <c r="E132" s="620"/>
      <c r="F132" s="620"/>
      <c r="G132" s="628"/>
      <c r="H132" s="628"/>
      <c r="I132" s="628"/>
      <c r="J132" s="628"/>
      <c r="K132" s="628"/>
      <c r="O132" s="140"/>
    </row>
    <row r="133" spans="1:24" x14ac:dyDescent="0.25">
      <c r="A133" s="433"/>
      <c r="B133" s="621"/>
      <c r="C133" s="627" t="s">
        <v>1039</v>
      </c>
      <c r="D133" s="433"/>
      <c r="E133" s="620"/>
      <c r="F133" s="620"/>
      <c r="G133" s="628"/>
      <c r="H133" s="628"/>
      <c r="I133" s="628"/>
      <c r="J133" s="628"/>
      <c r="K133" s="628"/>
      <c r="O133" s="140"/>
    </row>
    <row r="134" spans="1:24" ht="15.75" thickBot="1" x14ac:dyDescent="0.3">
      <c r="A134" s="433"/>
      <c r="B134" s="621"/>
      <c r="C134" s="627" t="s">
        <v>1040</v>
      </c>
      <c r="D134" s="433"/>
      <c r="E134" s="620"/>
      <c r="F134" s="620"/>
      <c r="G134" s="628"/>
      <c r="H134" s="628"/>
      <c r="I134" s="628"/>
      <c r="J134" s="628"/>
      <c r="K134" s="628"/>
      <c r="O134" s="140"/>
    </row>
    <row r="135" spans="1:24" ht="15.75" thickBot="1" x14ac:dyDescent="0.3">
      <c r="A135" s="141" t="s">
        <v>790</v>
      </c>
      <c r="B135" s="430"/>
      <c r="C135" s="430"/>
      <c r="D135" s="1139"/>
      <c r="E135" s="1140"/>
      <c r="F135" s="1140"/>
      <c r="G135" s="1140"/>
      <c r="H135" s="1140"/>
      <c r="I135" s="1140"/>
      <c r="J135" s="1140"/>
      <c r="K135" s="1141"/>
      <c r="O135" s="140"/>
    </row>
    <row r="136" spans="1:24" x14ac:dyDescent="0.25">
      <c r="A136" s="433"/>
      <c r="B136" s="623" t="s">
        <v>1041</v>
      </c>
      <c r="C136" s="430"/>
      <c r="D136" s="430"/>
      <c r="E136" s="430"/>
      <c r="F136" s="430"/>
      <c r="G136" s="430"/>
      <c r="H136" s="430"/>
      <c r="I136" s="430"/>
      <c r="J136" s="430"/>
      <c r="K136" s="430"/>
      <c r="O136" s="140"/>
      <c r="V136" s="139" t="b">
        <v>0</v>
      </c>
    </row>
    <row r="137" spans="1:24" x14ac:dyDescent="0.25">
      <c r="A137" s="433"/>
      <c r="B137" s="623" t="s">
        <v>1042</v>
      </c>
      <c r="C137" s="430"/>
      <c r="D137" s="430"/>
      <c r="E137" s="430"/>
      <c r="F137" s="430"/>
      <c r="G137" s="430"/>
      <c r="H137" s="430"/>
      <c r="I137" s="430"/>
      <c r="J137" s="430"/>
      <c r="K137" s="430"/>
      <c r="O137" s="140"/>
      <c r="V137" s="139" t="b">
        <v>0</v>
      </c>
    </row>
    <row r="138" spans="1:24" x14ac:dyDescent="0.25">
      <c r="A138" s="433"/>
      <c r="B138" s="629" t="s">
        <v>1043</v>
      </c>
      <c r="C138" s="430"/>
      <c r="D138" s="430"/>
      <c r="E138" s="430"/>
      <c r="F138" s="430"/>
      <c r="G138" s="430"/>
      <c r="H138" s="430"/>
      <c r="I138" s="430"/>
      <c r="J138" s="430"/>
      <c r="K138" s="430"/>
      <c r="O138" s="140"/>
      <c r="V138" s="139" t="str">
        <f>IF(AND(V136=TRUE,V137=TRUE),"See Departmental approval in client file","No Measures Justified")</f>
        <v>No Measures Justified</v>
      </c>
    </row>
    <row r="139" spans="1:24" x14ac:dyDescent="0.25">
      <c r="A139" s="433"/>
      <c r="B139" s="629" t="s">
        <v>1044</v>
      </c>
      <c r="C139" s="623" t="s">
        <v>1049</v>
      </c>
      <c r="D139" s="430"/>
      <c r="E139" s="430"/>
      <c r="F139" s="430"/>
      <c r="G139" s="430"/>
      <c r="H139" s="430"/>
      <c r="I139" s="430"/>
      <c r="J139" s="430"/>
      <c r="K139" s="430"/>
      <c r="O139" s="140"/>
    </row>
    <row r="140" spans="1:24" x14ac:dyDescent="0.25">
      <c r="A140" s="433"/>
      <c r="B140" s="629"/>
      <c r="C140" s="623" t="s">
        <v>1045</v>
      </c>
      <c r="D140" s="430"/>
      <c r="E140" s="430"/>
      <c r="F140" s="430"/>
      <c r="G140" s="430"/>
      <c r="H140" s="430"/>
      <c r="I140" s="430"/>
      <c r="J140" s="430"/>
      <c r="K140" s="430"/>
      <c r="O140" s="140"/>
    </row>
    <row r="141" spans="1:24" x14ac:dyDescent="0.25">
      <c r="A141" s="1142" t="s">
        <v>1046</v>
      </c>
      <c r="B141" s="1142"/>
      <c r="C141" s="1142"/>
      <c r="D141" s="1142"/>
      <c r="E141" s="1142"/>
      <c r="F141" s="1142"/>
      <c r="G141" s="1142"/>
      <c r="H141" s="1142"/>
      <c r="I141" s="1142"/>
      <c r="J141" s="1142"/>
      <c r="K141" s="1142"/>
      <c r="O141" s="140"/>
      <c r="P141" s="140"/>
      <c r="Q141" s="140"/>
      <c r="R141" s="140"/>
      <c r="S141" s="140"/>
      <c r="T141" s="140"/>
      <c r="U141" s="140"/>
      <c r="V141" s="140"/>
      <c r="W141" s="140"/>
      <c r="X141" s="140"/>
    </row>
    <row r="142" spans="1:24" x14ac:dyDescent="0.25">
      <c r="A142" s="140"/>
    </row>
    <row r="143" spans="1:24" x14ac:dyDescent="0.25">
      <c r="A143" s="140"/>
    </row>
    <row r="144" spans="1:24" x14ac:dyDescent="0.25">
      <c r="A144" s="140"/>
    </row>
    <row r="145" spans="1:23" x14ac:dyDescent="0.25">
      <c r="A145" s="140"/>
    </row>
    <row r="146" spans="1:23" x14ac:dyDescent="0.25">
      <c r="A146" s="140"/>
      <c r="B146" s="140"/>
      <c r="C146" s="140"/>
      <c r="D146" s="140"/>
      <c r="E146" s="140"/>
      <c r="F146" s="140"/>
      <c r="G146" s="140"/>
      <c r="H146" s="140"/>
      <c r="I146" s="140"/>
      <c r="J146" s="140"/>
      <c r="O146" s="140"/>
      <c r="P146" s="140"/>
      <c r="Q146" s="140"/>
      <c r="R146" s="140"/>
      <c r="S146" s="140"/>
      <c r="T146" s="140"/>
      <c r="U146" s="140"/>
      <c r="V146" s="140"/>
      <c r="W146" s="140"/>
    </row>
    <row r="147" spans="1:23" x14ac:dyDescent="0.25">
      <c r="A147" s="140"/>
      <c r="B147" s="140"/>
      <c r="C147" s="140"/>
      <c r="D147" s="140"/>
      <c r="E147" s="140"/>
      <c r="F147" s="140"/>
      <c r="G147" s="140"/>
      <c r="H147" s="140"/>
      <c r="I147" s="140"/>
      <c r="J147" s="140"/>
      <c r="O147" s="140"/>
      <c r="P147" s="140"/>
      <c r="Q147" s="140"/>
      <c r="R147" s="140"/>
      <c r="S147" s="140"/>
      <c r="T147" s="140"/>
      <c r="U147" s="140"/>
      <c r="V147" s="140"/>
      <c r="W147" s="140"/>
    </row>
    <row r="148" spans="1:23" x14ac:dyDescent="0.25">
      <c r="A148" s="140"/>
      <c r="B148" s="140"/>
      <c r="C148" s="140"/>
      <c r="D148" s="140"/>
      <c r="E148" s="140"/>
      <c r="F148" s="140"/>
      <c r="G148" s="140"/>
      <c r="H148" s="140"/>
      <c r="I148" s="140"/>
      <c r="J148" s="140"/>
      <c r="O148" s="140"/>
      <c r="P148" s="140"/>
      <c r="Q148" s="140"/>
      <c r="R148" s="140"/>
      <c r="S148" s="140"/>
      <c r="T148" s="140"/>
      <c r="U148" s="140"/>
      <c r="V148" s="140"/>
      <c r="W148" s="140"/>
    </row>
    <row r="149" spans="1:23" x14ac:dyDescent="0.25">
      <c r="A149" s="140"/>
      <c r="B149" s="140"/>
      <c r="C149" s="140"/>
      <c r="D149" s="140"/>
      <c r="E149" s="140"/>
      <c r="F149" s="140"/>
      <c r="G149" s="140"/>
      <c r="H149" s="140"/>
      <c r="I149" s="140"/>
      <c r="J149" s="140"/>
      <c r="O149" s="140"/>
      <c r="P149" s="140"/>
      <c r="Q149" s="140"/>
      <c r="R149" s="140"/>
      <c r="S149" s="140"/>
      <c r="T149" s="140"/>
      <c r="U149" s="140"/>
      <c r="V149" s="140"/>
      <c r="W149" s="140"/>
    </row>
    <row r="150" spans="1:23" x14ac:dyDescent="0.25">
      <c r="A150" s="140"/>
      <c r="B150" s="140"/>
      <c r="C150" s="140"/>
      <c r="D150" s="140"/>
      <c r="E150" s="140"/>
      <c r="F150" s="140"/>
      <c r="G150" s="140"/>
      <c r="H150" s="140"/>
      <c r="I150" s="140"/>
      <c r="J150" s="140"/>
    </row>
    <row r="151" spans="1:23" x14ac:dyDescent="0.25">
      <c r="A151" s="140"/>
      <c r="B151" s="140"/>
      <c r="C151" s="140"/>
      <c r="D151" s="140"/>
      <c r="E151" s="140"/>
      <c r="F151" s="140"/>
      <c r="G151" s="140"/>
      <c r="H151" s="140"/>
      <c r="I151" s="140"/>
      <c r="J151" s="140"/>
    </row>
    <row r="152" spans="1:23" x14ac:dyDescent="0.25">
      <c r="A152" s="140"/>
      <c r="B152" s="140"/>
      <c r="C152" s="140"/>
      <c r="D152" s="140"/>
      <c r="E152" s="140"/>
      <c r="F152" s="140"/>
      <c r="G152" s="140"/>
      <c r="H152" s="140"/>
      <c r="I152" s="140"/>
      <c r="J152" s="140"/>
    </row>
    <row r="153" spans="1:23" x14ac:dyDescent="0.25">
      <c r="A153" s="140"/>
      <c r="B153" s="140"/>
      <c r="C153" s="140"/>
      <c r="D153" s="140"/>
      <c r="E153" s="140"/>
      <c r="F153" s="140"/>
      <c r="G153" s="140"/>
      <c r="H153" s="140"/>
      <c r="I153" s="140"/>
      <c r="J153" s="140"/>
    </row>
    <row r="154" spans="1:23" x14ac:dyDescent="0.25">
      <c r="A154" s="140"/>
      <c r="B154" s="140"/>
      <c r="C154" s="140"/>
      <c r="D154" s="140"/>
      <c r="E154" s="140"/>
      <c r="F154" s="140"/>
      <c r="G154" s="140"/>
      <c r="H154" s="140"/>
      <c r="I154" s="140"/>
      <c r="J154" s="140"/>
    </row>
    <row r="155" spans="1:23" x14ac:dyDescent="0.25">
      <c r="A155" s="140"/>
      <c r="B155" s="140"/>
      <c r="C155" s="140"/>
      <c r="D155" s="140"/>
      <c r="E155" s="140"/>
      <c r="F155" s="140"/>
      <c r="G155" s="140"/>
      <c r="H155" s="140"/>
      <c r="I155" s="140"/>
      <c r="J155" s="140"/>
    </row>
    <row r="156" spans="1:23" x14ac:dyDescent="0.25">
      <c r="A156" s="140"/>
      <c r="B156" s="140"/>
      <c r="C156" s="140"/>
      <c r="D156" s="140"/>
      <c r="E156" s="140"/>
      <c r="F156" s="140"/>
      <c r="G156" s="140"/>
      <c r="H156" s="140"/>
      <c r="I156" s="140"/>
      <c r="J156" s="140"/>
    </row>
    <row r="157" spans="1:23" x14ac:dyDescent="0.25">
      <c r="A157" s="140"/>
      <c r="B157" s="140"/>
      <c r="C157" s="140"/>
      <c r="D157" s="140"/>
      <c r="E157" s="140"/>
      <c r="F157" s="140"/>
      <c r="G157" s="140"/>
      <c r="H157" s="140"/>
      <c r="I157" s="140"/>
      <c r="J157" s="140"/>
    </row>
    <row r="158" spans="1:23" x14ac:dyDescent="0.25">
      <c r="A158" s="140"/>
      <c r="B158" s="140"/>
      <c r="C158" s="140"/>
      <c r="D158" s="140"/>
      <c r="E158" s="140"/>
      <c r="F158" s="140"/>
      <c r="G158" s="140"/>
      <c r="H158" s="140"/>
      <c r="I158" s="140"/>
      <c r="J158" s="140"/>
    </row>
    <row r="159" spans="1:23" x14ac:dyDescent="0.25">
      <c r="A159" s="140"/>
      <c r="B159" s="140"/>
      <c r="C159" s="140"/>
      <c r="D159" s="140"/>
      <c r="E159" s="140"/>
      <c r="F159" s="140"/>
      <c r="G159" s="140"/>
      <c r="H159" s="140"/>
      <c r="I159" s="140"/>
      <c r="J159" s="140"/>
    </row>
    <row r="160" spans="1:23" x14ac:dyDescent="0.25">
      <c r="A160" s="140"/>
      <c r="B160" s="140"/>
      <c r="C160" s="140"/>
      <c r="D160" s="140"/>
      <c r="E160" s="140"/>
      <c r="F160" s="140"/>
      <c r="G160" s="140"/>
      <c r="H160" s="140"/>
      <c r="I160" s="140"/>
      <c r="J160" s="140"/>
    </row>
    <row r="161" spans="1:10" x14ac:dyDescent="0.25">
      <c r="A161" s="140"/>
      <c r="B161" s="140"/>
      <c r="C161" s="140"/>
      <c r="D161" s="140"/>
      <c r="E161" s="140"/>
      <c r="F161" s="140"/>
      <c r="G161" s="140"/>
      <c r="H161" s="140"/>
      <c r="I161" s="140"/>
      <c r="J161" s="140"/>
    </row>
    <row r="162" spans="1:10" x14ac:dyDescent="0.25">
      <c r="A162" s="140"/>
      <c r="B162" s="140"/>
      <c r="C162" s="140"/>
      <c r="D162" s="140"/>
      <c r="E162" s="140"/>
      <c r="F162" s="140"/>
      <c r="G162" s="140"/>
      <c r="H162" s="140"/>
      <c r="I162" s="140"/>
      <c r="J162" s="140"/>
    </row>
    <row r="163" spans="1:10" x14ac:dyDescent="0.25">
      <c r="A163" s="140"/>
      <c r="B163" s="140"/>
      <c r="C163" s="140"/>
      <c r="D163" s="140"/>
      <c r="E163" s="140"/>
      <c r="F163" s="140"/>
      <c r="G163" s="140"/>
      <c r="H163" s="140"/>
      <c r="I163" s="140"/>
      <c r="J163" s="140"/>
    </row>
    <row r="164" spans="1:10" x14ac:dyDescent="0.25">
      <c r="A164" s="140"/>
      <c r="B164" s="140"/>
      <c r="C164" s="140"/>
      <c r="D164" s="140"/>
      <c r="E164" s="140"/>
      <c r="F164" s="140"/>
      <c r="G164" s="140"/>
      <c r="H164" s="140"/>
      <c r="I164" s="140"/>
      <c r="J164" s="140"/>
    </row>
    <row r="165" spans="1:10" x14ac:dyDescent="0.25">
      <c r="A165" s="140"/>
      <c r="B165" s="140"/>
      <c r="C165" s="140"/>
      <c r="D165" s="140"/>
      <c r="E165" s="140"/>
      <c r="F165" s="140"/>
      <c r="G165" s="140"/>
      <c r="H165" s="140"/>
      <c r="I165" s="140"/>
      <c r="J165" s="140"/>
    </row>
    <row r="166" spans="1:10" x14ac:dyDescent="0.25">
      <c r="A166" s="140"/>
      <c r="B166" s="140"/>
      <c r="C166" s="140"/>
      <c r="D166" s="140"/>
      <c r="E166" s="140"/>
      <c r="F166" s="140"/>
      <c r="G166" s="140"/>
      <c r="H166" s="140"/>
      <c r="I166" s="140"/>
      <c r="J166" s="140"/>
    </row>
    <row r="167" spans="1:10" x14ac:dyDescent="0.25">
      <c r="A167" s="140"/>
      <c r="B167" s="140"/>
      <c r="C167" s="140"/>
      <c r="D167" s="140"/>
      <c r="E167" s="140"/>
      <c r="F167" s="140"/>
      <c r="G167" s="140"/>
      <c r="H167" s="140"/>
      <c r="I167" s="140"/>
      <c r="J167" s="140"/>
    </row>
    <row r="168" spans="1:10" x14ac:dyDescent="0.25">
      <c r="A168" s="140"/>
      <c r="B168" s="140"/>
      <c r="C168" s="140"/>
      <c r="D168" s="140"/>
      <c r="E168" s="140"/>
      <c r="F168" s="140"/>
      <c r="G168" s="140"/>
      <c r="H168" s="140"/>
      <c r="I168" s="140"/>
      <c r="J168" s="140"/>
    </row>
    <row r="169" spans="1:10" x14ac:dyDescent="0.25">
      <c r="A169" s="140"/>
      <c r="B169" s="140"/>
      <c r="C169" s="140"/>
      <c r="D169" s="140"/>
      <c r="E169" s="140"/>
      <c r="F169" s="140"/>
      <c r="G169" s="140"/>
      <c r="H169" s="140"/>
      <c r="I169" s="140"/>
      <c r="J169" s="140"/>
    </row>
    <row r="170" spans="1:10" x14ac:dyDescent="0.25">
      <c r="A170" s="140"/>
      <c r="B170" s="140"/>
      <c r="C170" s="140"/>
      <c r="D170" s="140"/>
      <c r="E170" s="140"/>
      <c r="F170" s="140"/>
      <c r="G170" s="140"/>
      <c r="H170" s="140"/>
      <c r="I170" s="140"/>
      <c r="J170" s="140"/>
    </row>
    <row r="171" spans="1:10" x14ac:dyDescent="0.25">
      <c r="A171" s="140"/>
      <c r="B171" s="140"/>
      <c r="C171" s="140"/>
      <c r="D171" s="140"/>
      <c r="E171" s="140"/>
      <c r="F171" s="140"/>
      <c r="G171" s="140"/>
      <c r="H171" s="140"/>
      <c r="I171" s="140"/>
      <c r="J171" s="140"/>
    </row>
    <row r="172" spans="1:10" x14ac:dyDescent="0.25">
      <c r="A172" s="140"/>
      <c r="B172" s="140"/>
      <c r="C172" s="140"/>
      <c r="D172" s="140"/>
      <c r="E172" s="140"/>
      <c r="F172" s="140"/>
      <c r="G172" s="140"/>
      <c r="H172" s="140"/>
      <c r="I172" s="140"/>
      <c r="J172" s="140"/>
    </row>
    <row r="173" spans="1:10" x14ac:dyDescent="0.25">
      <c r="A173" s="140"/>
      <c r="B173" s="140"/>
      <c r="C173" s="140"/>
      <c r="D173" s="140"/>
      <c r="E173" s="140"/>
      <c r="F173" s="140"/>
      <c r="G173" s="140"/>
      <c r="H173" s="140"/>
      <c r="I173" s="140"/>
      <c r="J173" s="140"/>
    </row>
    <row r="174" spans="1:10" x14ac:dyDescent="0.25">
      <c r="A174" s="140"/>
      <c r="B174" s="140"/>
      <c r="C174" s="140"/>
      <c r="D174" s="140"/>
      <c r="E174" s="140"/>
      <c r="F174" s="140"/>
      <c r="G174" s="140"/>
      <c r="H174" s="140"/>
      <c r="I174" s="140"/>
      <c r="J174" s="140"/>
    </row>
    <row r="175" spans="1:10" x14ac:dyDescent="0.25">
      <c r="A175" s="140"/>
      <c r="B175" s="140"/>
      <c r="C175" s="140"/>
      <c r="D175" s="140"/>
      <c r="E175" s="140"/>
      <c r="F175" s="140"/>
      <c r="G175" s="140"/>
      <c r="H175" s="140"/>
      <c r="I175" s="140"/>
      <c r="J175" s="140"/>
    </row>
    <row r="176" spans="1:10" x14ac:dyDescent="0.25">
      <c r="A176" s="140"/>
      <c r="B176" s="140"/>
      <c r="C176" s="140"/>
      <c r="D176" s="140"/>
      <c r="E176" s="140"/>
      <c r="F176" s="140"/>
      <c r="G176" s="140"/>
      <c r="H176" s="140"/>
      <c r="I176" s="140"/>
      <c r="J176" s="140"/>
    </row>
    <row r="177" spans="1:10" x14ac:dyDescent="0.25">
      <c r="A177" s="140"/>
      <c r="B177" s="140"/>
      <c r="C177" s="140"/>
      <c r="D177" s="140"/>
      <c r="E177" s="140"/>
      <c r="F177" s="140"/>
      <c r="G177" s="140"/>
      <c r="H177" s="140"/>
      <c r="I177" s="140"/>
      <c r="J177" s="140"/>
    </row>
    <row r="178" spans="1:10" x14ac:dyDescent="0.25">
      <c r="A178" s="140"/>
      <c r="B178" s="140"/>
      <c r="C178" s="140"/>
      <c r="D178" s="140"/>
      <c r="E178" s="140"/>
      <c r="F178" s="140"/>
      <c r="G178" s="140"/>
      <c r="H178" s="140"/>
      <c r="I178" s="140"/>
      <c r="J178" s="140"/>
    </row>
    <row r="179" spans="1:10" x14ac:dyDescent="0.25">
      <c r="A179" s="140"/>
      <c r="B179" s="140"/>
      <c r="C179" s="140"/>
      <c r="D179" s="140"/>
      <c r="E179" s="140"/>
      <c r="F179" s="140"/>
      <c r="G179" s="140"/>
      <c r="H179" s="140"/>
      <c r="I179" s="140"/>
      <c r="J179" s="140"/>
    </row>
    <row r="180" spans="1:10" x14ac:dyDescent="0.25">
      <c r="A180" s="140"/>
      <c r="B180" s="140"/>
      <c r="C180" s="140"/>
      <c r="D180" s="140"/>
      <c r="E180" s="140"/>
      <c r="F180" s="140"/>
      <c r="G180" s="140"/>
      <c r="H180" s="140"/>
      <c r="I180" s="140"/>
      <c r="J180" s="140"/>
    </row>
    <row r="181" spans="1:10" x14ac:dyDescent="0.25">
      <c r="A181" s="140"/>
      <c r="B181" s="140"/>
      <c r="C181" s="140"/>
      <c r="D181" s="140"/>
      <c r="E181" s="140"/>
      <c r="F181" s="140"/>
      <c r="G181" s="140"/>
      <c r="H181" s="140"/>
      <c r="I181" s="140"/>
      <c r="J181" s="140"/>
    </row>
    <row r="182" spans="1:10" x14ac:dyDescent="0.25">
      <c r="A182" s="140"/>
      <c r="B182" s="140"/>
      <c r="C182" s="140"/>
      <c r="D182" s="140"/>
      <c r="E182" s="140"/>
      <c r="F182" s="140"/>
      <c r="G182" s="140"/>
      <c r="H182" s="140"/>
      <c r="I182" s="140"/>
      <c r="J182" s="140"/>
    </row>
    <row r="183" spans="1:10" x14ac:dyDescent="0.25">
      <c r="A183" s="140"/>
      <c r="B183" s="140"/>
      <c r="C183" s="140"/>
      <c r="D183" s="140"/>
      <c r="E183" s="140"/>
      <c r="F183" s="140"/>
      <c r="G183" s="140"/>
      <c r="H183" s="140"/>
      <c r="I183" s="140"/>
      <c r="J183" s="140"/>
    </row>
    <row r="184" spans="1:10" x14ac:dyDescent="0.25">
      <c r="A184" s="140"/>
      <c r="B184" s="140"/>
      <c r="C184" s="140"/>
      <c r="D184" s="140"/>
      <c r="E184" s="140"/>
      <c r="F184" s="140"/>
      <c r="G184" s="140"/>
      <c r="H184" s="140"/>
      <c r="I184" s="140"/>
      <c r="J184" s="140"/>
    </row>
    <row r="185" spans="1:10" x14ac:dyDescent="0.25">
      <c r="A185" s="140"/>
      <c r="B185" s="140"/>
      <c r="C185" s="140"/>
      <c r="D185" s="140"/>
      <c r="E185" s="140"/>
      <c r="F185" s="140"/>
      <c r="G185" s="140"/>
      <c r="H185" s="140"/>
      <c r="I185" s="140"/>
      <c r="J185" s="140"/>
    </row>
    <row r="186" spans="1:10" x14ac:dyDescent="0.25">
      <c r="A186" s="140"/>
      <c r="B186" s="140"/>
      <c r="C186" s="140"/>
      <c r="D186" s="140"/>
      <c r="E186" s="140"/>
      <c r="F186" s="140"/>
      <c r="G186" s="140"/>
      <c r="H186" s="140"/>
      <c r="I186" s="140"/>
      <c r="J186" s="140"/>
    </row>
    <row r="187" spans="1:10" x14ac:dyDescent="0.25">
      <c r="A187" s="140"/>
      <c r="B187" s="140"/>
      <c r="C187" s="140"/>
      <c r="D187" s="140"/>
      <c r="E187" s="140"/>
      <c r="F187" s="140"/>
      <c r="G187" s="140"/>
      <c r="H187" s="140"/>
      <c r="I187" s="140"/>
      <c r="J187" s="140"/>
    </row>
    <row r="188" spans="1:10" x14ac:dyDescent="0.25">
      <c r="A188" s="140"/>
      <c r="B188" s="140"/>
      <c r="C188" s="140"/>
      <c r="D188" s="140"/>
      <c r="E188" s="140"/>
      <c r="F188" s="140"/>
      <c r="G188" s="140"/>
      <c r="H188" s="140"/>
      <c r="I188" s="140"/>
      <c r="J188" s="140"/>
    </row>
    <row r="189" spans="1:10" x14ac:dyDescent="0.25">
      <c r="A189" s="140"/>
      <c r="B189" s="140"/>
      <c r="C189" s="140"/>
      <c r="D189" s="140"/>
      <c r="E189" s="140"/>
      <c r="F189" s="140"/>
      <c r="G189" s="140"/>
      <c r="H189" s="140"/>
      <c r="I189" s="140"/>
      <c r="J189" s="140"/>
    </row>
  </sheetData>
  <mergeCells count="85">
    <mergeCell ref="A141:K141"/>
    <mergeCell ref="A35:K35"/>
    <mergeCell ref="B37:K37"/>
    <mergeCell ref="B43:K43"/>
    <mergeCell ref="C73:K73"/>
    <mergeCell ref="D135:K135"/>
    <mergeCell ref="G127:K127"/>
    <mergeCell ref="G121:K121"/>
    <mergeCell ref="C115:K115"/>
    <mergeCell ref="C116:K116"/>
    <mergeCell ref="C117:K117"/>
    <mergeCell ref="C118:K118"/>
    <mergeCell ref="C119:K119"/>
    <mergeCell ref="B120:K120"/>
    <mergeCell ref="C107:K107"/>
    <mergeCell ref="C108:K108"/>
    <mergeCell ref="D111:K111"/>
    <mergeCell ref="B112:K114"/>
    <mergeCell ref="C104:K104"/>
    <mergeCell ref="C106:K106"/>
    <mergeCell ref="C97:K97"/>
    <mergeCell ref="C98:K98"/>
    <mergeCell ref="C99:K99"/>
    <mergeCell ref="C100:K100"/>
    <mergeCell ref="C101:K101"/>
    <mergeCell ref="C102:K102"/>
    <mergeCell ref="E93:K93"/>
    <mergeCell ref="B94:K94"/>
    <mergeCell ref="C95:K95"/>
    <mergeCell ref="G96:K96"/>
    <mergeCell ref="B82:K82"/>
    <mergeCell ref="B89:K89"/>
    <mergeCell ref="B90:K90"/>
    <mergeCell ref="B76:K76"/>
    <mergeCell ref="C80:K80"/>
    <mergeCell ref="B81:K81"/>
    <mergeCell ref="B77:K77"/>
    <mergeCell ref="B70:K70"/>
    <mergeCell ref="D75:K75"/>
    <mergeCell ref="A61:K61"/>
    <mergeCell ref="C68:K68"/>
    <mergeCell ref="B69:K69"/>
    <mergeCell ref="B59:K59"/>
    <mergeCell ref="B60:K60"/>
    <mergeCell ref="C62:K62"/>
    <mergeCell ref="B64:K64"/>
    <mergeCell ref="B54:K54"/>
    <mergeCell ref="C55:K55"/>
    <mergeCell ref="C56:K56"/>
    <mergeCell ref="C57:K57"/>
    <mergeCell ref="B58:K58"/>
    <mergeCell ref="C48:K48"/>
    <mergeCell ref="B49:K49"/>
    <mergeCell ref="B51:K51"/>
    <mergeCell ref="B52:K52"/>
    <mergeCell ref="C53:K53"/>
    <mergeCell ref="C42:K42"/>
    <mergeCell ref="B44:K44"/>
    <mergeCell ref="B45:K45"/>
    <mergeCell ref="C36:K36"/>
    <mergeCell ref="D29:K29"/>
    <mergeCell ref="B30:K30"/>
    <mergeCell ref="B31:K31"/>
    <mergeCell ref="B32:K32"/>
    <mergeCell ref="B33:K33"/>
    <mergeCell ref="B34:J34"/>
    <mergeCell ref="A26:K26"/>
    <mergeCell ref="A27:J27"/>
    <mergeCell ref="A28:J28"/>
    <mergeCell ref="A17:K17"/>
    <mergeCell ref="A18:K18"/>
    <mergeCell ref="A19:K19"/>
    <mergeCell ref="A20:K20"/>
    <mergeCell ref="A25:K25"/>
    <mergeCell ref="A16:K16"/>
    <mergeCell ref="B1:C1"/>
    <mergeCell ref="E1:K1"/>
    <mergeCell ref="A2:K2"/>
    <mergeCell ref="A3:K3"/>
    <mergeCell ref="A4:K4"/>
    <mergeCell ref="A5:K5"/>
    <mergeCell ref="A6:K9"/>
    <mergeCell ref="A10:K10"/>
    <mergeCell ref="A11:K14"/>
    <mergeCell ref="A15:K15"/>
  </mergeCells>
  <hyperlinks>
    <hyperlink ref="A35:J35" r:id="rId1" display="https://www.tdhca.texas.gov/sites/default/files/community-affairs/wap/docs/23-WAP-Health&amp;Safety.pdf" xr:uid="{00000000-0004-0000-0D00-000000000000}"/>
  </hyperlinks>
  <pageMargins left="0.25" right="0.25" top="0.75" bottom="0.75" header="0.3" footer="0.3"/>
  <pageSetup scale="91" orientation="portrait" horizontalDpi="300" r:id="rId2"/>
  <drawing r:id="rId3"/>
  <legacyDrawing r:id="rId4"/>
  <mc:AlternateContent xmlns:mc="http://schemas.openxmlformats.org/markup-compatibility/2006">
    <mc:Choice Requires="x14">
      <controls>
        <mc:AlternateContent xmlns:mc="http://schemas.openxmlformats.org/markup-compatibility/2006">
          <mc:Choice Requires="x14">
            <control shapeId="53249" r:id="rId5" name="Check Box 1">
              <controlPr defaultSize="0" autoFill="0" autoLine="0" autoPict="0">
                <anchor moveWithCells="1">
                  <from>
                    <xdr:col>0</xdr:col>
                    <xdr:colOff>304800</xdr:colOff>
                    <xdr:row>29</xdr:row>
                    <xdr:rowOff>9525</xdr:rowOff>
                  </from>
                  <to>
                    <xdr:col>1</xdr:col>
                    <xdr:colOff>19050</xdr:colOff>
                    <xdr:row>30</xdr:row>
                    <xdr:rowOff>38100</xdr:rowOff>
                  </to>
                </anchor>
              </controlPr>
            </control>
          </mc:Choice>
        </mc:AlternateContent>
        <mc:AlternateContent xmlns:mc="http://schemas.openxmlformats.org/markup-compatibility/2006">
          <mc:Choice Requires="x14">
            <control shapeId="53250" r:id="rId6" name="Check Box 2">
              <controlPr defaultSize="0" autoFill="0" autoLine="0" autoPict="0">
                <anchor moveWithCells="1">
                  <from>
                    <xdr:col>0</xdr:col>
                    <xdr:colOff>304800</xdr:colOff>
                    <xdr:row>31</xdr:row>
                    <xdr:rowOff>0</xdr:rowOff>
                  </from>
                  <to>
                    <xdr:col>1</xdr:col>
                    <xdr:colOff>19050</xdr:colOff>
                    <xdr:row>32</xdr:row>
                    <xdr:rowOff>28575</xdr:rowOff>
                  </to>
                </anchor>
              </controlPr>
            </control>
          </mc:Choice>
        </mc:AlternateContent>
        <mc:AlternateContent xmlns:mc="http://schemas.openxmlformats.org/markup-compatibility/2006">
          <mc:Choice Requires="x14">
            <control shapeId="53251" r:id="rId7" name="Check Box 3">
              <controlPr defaultSize="0" autoFill="0" autoLine="0" autoPict="0">
                <anchor moveWithCells="1">
                  <from>
                    <xdr:col>0</xdr:col>
                    <xdr:colOff>304800</xdr:colOff>
                    <xdr:row>32</xdr:row>
                    <xdr:rowOff>0</xdr:rowOff>
                  </from>
                  <to>
                    <xdr:col>1</xdr:col>
                    <xdr:colOff>19050</xdr:colOff>
                    <xdr:row>33</xdr:row>
                    <xdr:rowOff>28575</xdr:rowOff>
                  </to>
                </anchor>
              </controlPr>
            </control>
          </mc:Choice>
        </mc:AlternateContent>
        <mc:AlternateContent xmlns:mc="http://schemas.openxmlformats.org/markup-compatibility/2006">
          <mc:Choice Requires="x14">
            <control shapeId="53252" r:id="rId8" name="Check Box 4">
              <controlPr defaultSize="0" autoFill="0" autoLine="0" autoPict="0">
                <anchor moveWithCells="1">
                  <from>
                    <xdr:col>0</xdr:col>
                    <xdr:colOff>304800</xdr:colOff>
                    <xdr:row>33</xdr:row>
                    <xdr:rowOff>0</xdr:rowOff>
                  </from>
                  <to>
                    <xdr:col>1</xdr:col>
                    <xdr:colOff>19050</xdr:colOff>
                    <xdr:row>34</xdr:row>
                    <xdr:rowOff>28575</xdr:rowOff>
                  </to>
                </anchor>
              </controlPr>
            </control>
          </mc:Choice>
        </mc:AlternateContent>
        <mc:AlternateContent xmlns:mc="http://schemas.openxmlformats.org/markup-compatibility/2006">
          <mc:Choice Requires="x14">
            <control shapeId="53253" r:id="rId9" name="Check Box 5">
              <controlPr defaultSize="0" autoFill="0" autoLine="0" autoPict="0">
                <anchor moveWithCells="1">
                  <from>
                    <xdr:col>0</xdr:col>
                    <xdr:colOff>304800</xdr:colOff>
                    <xdr:row>36</xdr:row>
                    <xdr:rowOff>0</xdr:rowOff>
                  </from>
                  <to>
                    <xdr:col>1</xdr:col>
                    <xdr:colOff>19050</xdr:colOff>
                    <xdr:row>37</xdr:row>
                    <xdr:rowOff>28575</xdr:rowOff>
                  </to>
                </anchor>
              </controlPr>
            </control>
          </mc:Choice>
        </mc:AlternateContent>
        <mc:AlternateContent xmlns:mc="http://schemas.openxmlformats.org/markup-compatibility/2006">
          <mc:Choice Requires="x14">
            <control shapeId="53254" r:id="rId10" name="Check Box 6">
              <controlPr defaultSize="0" autoFill="0" autoLine="0" autoPict="0">
                <anchor moveWithCells="1">
                  <from>
                    <xdr:col>0</xdr:col>
                    <xdr:colOff>304800</xdr:colOff>
                    <xdr:row>37</xdr:row>
                    <xdr:rowOff>0</xdr:rowOff>
                  </from>
                  <to>
                    <xdr:col>1</xdr:col>
                    <xdr:colOff>19050</xdr:colOff>
                    <xdr:row>38</xdr:row>
                    <xdr:rowOff>28575</xdr:rowOff>
                  </to>
                </anchor>
              </controlPr>
            </control>
          </mc:Choice>
        </mc:AlternateContent>
        <mc:AlternateContent xmlns:mc="http://schemas.openxmlformats.org/markup-compatibility/2006">
          <mc:Choice Requires="x14">
            <control shapeId="53255" r:id="rId11" name="Check Box 7">
              <controlPr defaultSize="0" autoFill="0" autoLine="0" autoPict="0">
                <anchor moveWithCells="1">
                  <from>
                    <xdr:col>0</xdr:col>
                    <xdr:colOff>304800</xdr:colOff>
                    <xdr:row>38</xdr:row>
                    <xdr:rowOff>19050</xdr:rowOff>
                  </from>
                  <to>
                    <xdr:col>1</xdr:col>
                    <xdr:colOff>19050</xdr:colOff>
                    <xdr:row>39</xdr:row>
                    <xdr:rowOff>47625</xdr:rowOff>
                  </to>
                </anchor>
              </controlPr>
            </control>
          </mc:Choice>
        </mc:AlternateContent>
        <mc:AlternateContent xmlns:mc="http://schemas.openxmlformats.org/markup-compatibility/2006">
          <mc:Choice Requires="x14">
            <control shapeId="53256" r:id="rId12" name="Check Box 8">
              <controlPr defaultSize="0" autoFill="0" autoLine="0" autoPict="0">
                <anchor moveWithCells="1">
                  <from>
                    <xdr:col>0</xdr:col>
                    <xdr:colOff>304800</xdr:colOff>
                    <xdr:row>39</xdr:row>
                    <xdr:rowOff>9525</xdr:rowOff>
                  </from>
                  <to>
                    <xdr:col>1</xdr:col>
                    <xdr:colOff>19050</xdr:colOff>
                    <xdr:row>40</xdr:row>
                    <xdr:rowOff>38100</xdr:rowOff>
                  </to>
                </anchor>
              </controlPr>
            </control>
          </mc:Choice>
        </mc:AlternateContent>
        <mc:AlternateContent xmlns:mc="http://schemas.openxmlformats.org/markup-compatibility/2006">
          <mc:Choice Requires="x14">
            <control shapeId="53257" r:id="rId13" name="Check Box 9">
              <controlPr defaultSize="0" autoFill="0" autoLine="0" autoPict="0">
                <anchor moveWithCells="1">
                  <from>
                    <xdr:col>0</xdr:col>
                    <xdr:colOff>304800</xdr:colOff>
                    <xdr:row>42</xdr:row>
                    <xdr:rowOff>0</xdr:rowOff>
                  </from>
                  <to>
                    <xdr:col>1</xdr:col>
                    <xdr:colOff>19050</xdr:colOff>
                    <xdr:row>43</xdr:row>
                    <xdr:rowOff>28575</xdr:rowOff>
                  </to>
                </anchor>
              </controlPr>
            </control>
          </mc:Choice>
        </mc:AlternateContent>
        <mc:AlternateContent xmlns:mc="http://schemas.openxmlformats.org/markup-compatibility/2006">
          <mc:Choice Requires="x14">
            <control shapeId="53258" r:id="rId14" name="Check Box 10">
              <controlPr defaultSize="0" autoFill="0" autoLine="0" autoPict="0">
                <anchor moveWithCells="1">
                  <from>
                    <xdr:col>0</xdr:col>
                    <xdr:colOff>304800</xdr:colOff>
                    <xdr:row>43</xdr:row>
                    <xdr:rowOff>9525</xdr:rowOff>
                  </from>
                  <to>
                    <xdr:col>1</xdr:col>
                    <xdr:colOff>19050</xdr:colOff>
                    <xdr:row>44</xdr:row>
                    <xdr:rowOff>38100</xdr:rowOff>
                  </to>
                </anchor>
              </controlPr>
            </control>
          </mc:Choice>
        </mc:AlternateContent>
        <mc:AlternateContent xmlns:mc="http://schemas.openxmlformats.org/markup-compatibility/2006">
          <mc:Choice Requires="x14">
            <control shapeId="53259" r:id="rId15" name="Check Box 11">
              <controlPr defaultSize="0" autoFill="0" autoLine="0" autoPict="0">
                <anchor moveWithCells="1">
                  <from>
                    <xdr:col>0</xdr:col>
                    <xdr:colOff>304800</xdr:colOff>
                    <xdr:row>44</xdr:row>
                    <xdr:rowOff>9525</xdr:rowOff>
                  </from>
                  <to>
                    <xdr:col>1</xdr:col>
                    <xdr:colOff>19050</xdr:colOff>
                    <xdr:row>45</xdr:row>
                    <xdr:rowOff>38100</xdr:rowOff>
                  </to>
                </anchor>
              </controlPr>
            </control>
          </mc:Choice>
        </mc:AlternateContent>
        <mc:AlternateContent xmlns:mc="http://schemas.openxmlformats.org/markup-compatibility/2006">
          <mc:Choice Requires="x14">
            <control shapeId="53260" r:id="rId16" name="Check Box 12">
              <controlPr defaultSize="0" autoFill="0" autoLine="0" autoPict="0">
                <anchor moveWithCells="1">
                  <from>
                    <xdr:col>0</xdr:col>
                    <xdr:colOff>304800</xdr:colOff>
                    <xdr:row>45</xdr:row>
                    <xdr:rowOff>9525</xdr:rowOff>
                  </from>
                  <to>
                    <xdr:col>1</xdr:col>
                    <xdr:colOff>19050</xdr:colOff>
                    <xdr:row>46</xdr:row>
                    <xdr:rowOff>38100</xdr:rowOff>
                  </to>
                </anchor>
              </controlPr>
            </control>
          </mc:Choice>
        </mc:AlternateContent>
        <mc:AlternateContent xmlns:mc="http://schemas.openxmlformats.org/markup-compatibility/2006">
          <mc:Choice Requires="x14">
            <control shapeId="53261" r:id="rId17" name="Check Box 13">
              <controlPr defaultSize="0" autoFill="0" autoLine="0" autoPict="0">
                <anchor moveWithCells="1">
                  <from>
                    <xdr:col>0</xdr:col>
                    <xdr:colOff>304800</xdr:colOff>
                    <xdr:row>48</xdr:row>
                    <xdr:rowOff>0</xdr:rowOff>
                  </from>
                  <to>
                    <xdr:col>1</xdr:col>
                    <xdr:colOff>19050</xdr:colOff>
                    <xdr:row>49</xdr:row>
                    <xdr:rowOff>28575</xdr:rowOff>
                  </to>
                </anchor>
              </controlPr>
            </control>
          </mc:Choice>
        </mc:AlternateContent>
        <mc:AlternateContent xmlns:mc="http://schemas.openxmlformats.org/markup-compatibility/2006">
          <mc:Choice Requires="x14">
            <control shapeId="53262" r:id="rId18" name="Check Box 14">
              <controlPr defaultSize="0" autoFill="0" autoLine="0" autoPict="0">
                <anchor moveWithCells="1">
                  <from>
                    <xdr:col>0</xdr:col>
                    <xdr:colOff>304800</xdr:colOff>
                    <xdr:row>49</xdr:row>
                    <xdr:rowOff>190500</xdr:rowOff>
                  </from>
                  <to>
                    <xdr:col>1</xdr:col>
                    <xdr:colOff>19050</xdr:colOff>
                    <xdr:row>51</xdr:row>
                    <xdr:rowOff>28575</xdr:rowOff>
                  </to>
                </anchor>
              </controlPr>
            </control>
          </mc:Choice>
        </mc:AlternateContent>
        <mc:AlternateContent xmlns:mc="http://schemas.openxmlformats.org/markup-compatibility/2006">
          <mc:Choice Requires="x14">
            <control shapeId="53263" r:id="rId19" name="Check Box 15">
              <controlPr defaultSize="0" autoFill="0" autoLine="0" autoPict="0">
                <anchor moveWithCells="1">
                  <from>
                    <xdr:col>0</xdr:col>
                    <xdr:colOff>304800</xdr:colOff>
                    <xdr:row>50</xdr:row>
                    <xdr:rowOff>180975</xdr:rowOff>
                  </from>
                  <to>
                    <xdr:col>1</xdr:col>
                    <xdr:colOff>19050</xdr:colOff>
                    <xdr:row>52</xdr:row>
                    <xdr:rowOff>9525</xdr:rowOff>
                  </to>
                </anchor>
              </controlPr>
            </control>
          </mc:Choice>
        </mc:AlternateContent>
        <mc:AlternateContent xmlns:mc="http://schemas.openxmlformats.org/markup-compatibility/2006">
          <mc:Choice Requires="x14">
            <control shapeId="53264" r:id="rId20" name="Check Box 16">
              <controlPr defaultSize="0" autoFill="0" autoLine="0" autoPict="0">
                <anchor moveWithCells="1">
                  <from>
                    <xdr:col>0</xdr:col>
                    <xdr:colOff>304800</xdr:colOff>
                    <xdr:row>53</xdr:row>
                    <xdr:rowOff>9525</xdr:rowOff>
                  </from>
                  <to>
                    <xdr:col>1</xdr:col>
                    <xdr:colOff>19050</xdr:colOff>
                    <xdr:row>54</xdr:row>
                    <xdr:rowOff>38100</xdr:rowOff>
                  </to>
                </anchor>
              </controlPr>
            </control>
          </mc:Choice>
        </mc:AlternateContent>
        <mc:AlternateContent xmlns:mc="http://schemas.openxmlformats.org/markup-compatibility/2006">
          <mc:Choice Requires="x14">
            <control shapeId="53267" r:id="rId21" name="Check Box 19">
              <controlPr defaultSize="0" autoFill="0" autoLine="0" autoPict="0">
                <anchor moveWithCells="1">
                  <from>
                    <xdr:col>0</xdr:col>
                    <xdr:colOff>295275</xdr:colOff>
                    <xdr:row>57</xdr:row>
                    <xdr:rowOff>9525</xdr:rowOff>
                  </from>
                  <to>
                    <xdr:col>0</xdr:col>
                    <xdr:colOff>600075</xdr:colOff>
                    <xdr:row>58</xdr:row>
                    <xdr:rowOff>38100</xdr:rowOff>
                  </to>
                </anchor>
              </controlPr>
            </control>
          </mc:Choice>
        </mc:AlternateContent>
        <mc:AlternateContent xmlns:mc="http://schemas.openxmlformats.org/markup-compatibility/2006">
          <mc:Choice Requires="x14">
            <control shapeId="53268" r:id="rId22" name="Check Box 20">
              <controlPr defaultSize="0" autoFill="0" autoLine="0" autoPict="0">
                <anchor moveWithCells="1">
                  <from>
                    <xdr:col>0</xdr:col>
                    <xdr:colOff>295275</xdr:colOff>
                    <xdr:row>58</xdr:row>
                    <xdr:rowOff>19050</xdr:rowOff>
                  </from>
                  <to>
                    <xdr:col>0</xdr:col>
                    <xdr:colOff>600075</xdr:colOff>
                    <xdr:row>59</xdr:row>
                    <xdr:rowOff>47625</xdr:rowOff>
                  </to>
                </anchor>
              </controlPr>
            </control>
          </mc:Choice>
        </mc:AlternateContent>
        <mc:AlternateContent xmlns:mc="http://schemas.openxmlformats.org/markup-compatibility/2006">
          <mc:Choice Requires="x14">
            <control shapeId="53269" r:id="rId23" name="Check Box 21">
              <controlPr defaultSize="0" autoFill="0" autoLine="0" autoPict="0">
                <anchor moveWithCells="1">
                  <from>
                    <xdr:col>0</xdr:col>
                    <xdr:colOff>295275</xdr:colOff>
                    <xdr:row>59</xdr:row>
                    <xdr:rowOff>19050</xdr:rowOff>
                  </from>
                  <to>
                    <xdr:col>0</xdr:col>
                    <xdr:colOff>600075</xdr:colOff>
                    <xdr:row>60</xdr:row>
                    <xdr:rowOff>47625</xdr:rowOff>
                  </to>
                </anchor>
              </controlPr>
            </control>
          </mc:Choice>
        </mc:AlternateContent>
        <mc:AlternateContent xmlns:mc="http://schemas.openxmlformats.org/markup-compatibility/2006">
          <mc:Choice Requires="x14">
            <control shapeId="53270" r:id="rId24" name="Check Box 22">
              <controlPr defaultSize="0" autoFill="0" autoLine="0" autoPict="0">
                <anchor moveWithCells="1">
                  <from>
                    <xdr:col>0</xdr:col>
                    <xdr:colOff>304800</xdr:colOff>
                    <xdr:row>62</xdr:row>
                    <xdr:rowOff>0</xdr:rowOff>
                  </from>
                  <to>
                    <xdr:col>1</xdr:col>
                    <xdr:colOff>19050</xdr:colOff>
                    <xdr:row>63</xdr:row>
                    <xdr:rowOff>28575</xdr:rowOff>
                  </to>
                </anchor>
              </controlPr>
            </control>
          </mc:Choice>
        </mc:AlternateContent>
        <mc:AlternateContent xmlns:mc="http://schemas.openxmlformats.org/markup-compatibility/2006">
          <mc:Choice Requires="x14">
            <control shapeId="53271" r:id="rId25" name="Check Box 23">
              <controlPr defaultSize="0" autoFill="0" autoLine="0" autoPict="0">
                <anchor moveWithCells="1">
                  <from>
                    <xdr:col>0</xdr:col>
                    <xdr:colOff>304800</xdr:colOff>
                    <xdr:row>62</xdr:row>
                    <xdr:rowOff>161925</xdr:rowOff>
                  </from>
                  <to>
                    <xdr:col>1</xdr:col>
                    <xdr:colOff>19050</xdr:colOff>
                    <xdr:row>63</xdr:row>
                    <xdr:rowOff>180975</xdr:rowOff>
                  </to>
                </anchor>
              </controlPr>
            </control>
          </mc:Choice>
        </mc:AlternateContent>
        <mc:AlternateContent xmlns:mc="http://schemas.openxmlformats.org/markup-compatibility/2006">
          <mc:Choice Requires="x14">
            <control shapeId="53272" r:id="rId26" name="Check Box 24">
              <controlPr defaultSize="0" autoFill="0" autoLine="0" autoPict="0">
                <anchor moveWithCells="1">
                  <from>
                    <xdr:col>0</xdr:col>
                    <xdr:colOff>304800</xdr:colOff>
                    <xdr:row>65</xdr:row>
                    <xdr:rowOff>0</xdr:rowOff>
                  </from>
                  <to>
                    <xdr:col>1</xdr:col>
                    <xdr:colOff>19050</xdr:colOff>
                    <xdr:row>66</xdr:row>
                    <xdr:rowOff>19050</xdr:rowOff>
                  </to>
                </anchor>
              </controlPr>
            </control>
          </mc:Choice>
        </mc:AlternateContent>
        <mc:AlternateContent xmlns:mc="http://schemas.openxmlformats.org/markup-compatibility/2006">
          <mc:Choice Requires="x14">
            <control shapeId="53273" r:id="rId27" name="Check Box 25">
              <controlPr defaultSize="0" autoFill="0" autoLine="0" autoPict="0">
                <anchor moveWithCells="1">
                  <from>
                    <xdr:col>0</xdr:col>
                    <xdr:colOff>304800</xdr:colOff>
                    <xdr:row>68</xdr:row>
                    <xdr:rowOff>0</xdr:rowOff>
                  </from>
                  <to>
                    <xdr:col>1</xdr:col>
                    <xdr:colOff>19050</xdr:colOff>
                    <xdr:row>69</xdr:row>
                    <xdr:rowOff>28575</xdr:rowOff>
                  </to>
                </anchor>
              </controlPr>
            </control>
          </mc:Choice>
        </mc:AlternateContent>
        <mc:AlternateContent xmlns:mc="http://schemas.openxmlformats.org/markup-compatibility/2006">
          <mc:Choice Requires="x14">
            <control shapeId="53274" r:id="rId28" name="Check Box 26">
              <controlPr defaultSize="0" autoFill="0" autoLine="0" autoPict="0">
                <anchor moveWithCells="1">
                  <from>
                    <xdr:col>0</xdr:col>
                    <xdr:colOff>304800</xdr:colOff>
                    <xdr:row>68</xdr:row>
                    <xdr:rowOff>171450</xdr:rowOff>
                  </from>
                  <to>
                    <xdr:col>1</xdr:col>
                    <xdr:colOff>19050</xdr:colOff>
                    <xdr:row>69</xdr:row>
                    <xdr:rowOff>200025</xdr:rowOff>
                  </to>
                </anchor>
              </controlPr>
            </control>
          </mc:Choice>
        </mc:AlternateContent>
        <mc:AlternateContent xmlns:mc="http://schemas.openxmlformats.org/markup-compatibility/2006">
          <mc:Choice Requires="x14">
            <control shapeId="53275" r:id="rId29" name="Check Box 27">
              <controlPr defaultSize="0" autoFill="0" autoLine="0" autoPict="0">
                <anchor moveWithCells="1">
                  <from>
                    <xdr:col>0</xdr:col>
                    <xdr:colOff>314325</xdr:colOff>
                    <xdr:row>70</xdr:row>
                    <xdr:rowOff>9525</xdr:rowOff>
                  </from>
                  <to>
                    <xdr:col>1</xdr:col>
                    <xdr:colOff>28575</xdr:colOff>
                    <xdr:row>70</xdr:row>
                    <xdr:rowOff>209550</xdr:rowOff>
                  </to>
                </anchor>
              </controlPr>
            </control>
          </mc:Choice>
        </mc:AlternateContent>
        <mc:AlternateContent xmlns:mc="http://schemas.openxmlformats.org/markup-compatibility/2006">
          <mc:Choice Requires="x14">
            <control shapeId="53276" r:id="rId30" name="Check Box 28">
              <controlPr defaultSize="0" autoFill="0" autoLine="0" autoPict="0">
                <anchor moveWithCells="1">
                  <from>
                    <xdr:col>0</xdr:col>
                    <xdr:colOff>285750</xdr:colOff>
                    <xdr:row>75</xdr:row>
                    <xdr:rowOff>28575</xdr:rowOff>
                  </from>
                  <to>
                    <xdr:col>1</xdr:col>
                    <xdr:colOff>0</xdr:colOff>
                    <xdr:row>76</xdr:row>
                    <xdr:rowOff>9525</xdr:rowOff>
                  </to>
                </anchor>
              </controlPr>
            </control>
          </mc:Choice>
        </mc:AlternateContent>
        <mc:AlternateContent xmlns:mc="http://schemas.openxmlformats.org/markup-compatibility/2006">
          <mc:Choice Requires="x14">
            <control shapeId="53277" r:id="rId31" name="Check Box 29">
              <controlPr defaultSize="0" autoFill="0" autoLine="0" autoPict="0">
                <anchor moveWithCells="1">
                  <from>
                    <xdr:col>0</xdr:col>
                    <xdr:colOff>285750</xdr:colOff>
                    <xdr:row>77</xdr:row>
                    <xdr:rowOff>28575</xdr:rowOff>
                  </from>
                  <to>
                    <xdr:col>1</xdr:col>
                    <xdr:colOff>0</xdr:colOff>
                    <xdr:row>78</xdr:row>
                    <xdr:rowOff>0</xdr:rowOff>
                  </to>
                </anchor>
              </controlPr>
            </control>
          </mc:Choice>
        </mc:AlternateContent>
        <mc:AlternateContent xmlns:mc="http://schemas.openxmlformats.org/markup-compatibility/2006">
          <mc:Choice Requires="x14">
            <control shapeId="53278" r:id="rId32" name="Check Box 30">
              <controlPr defaultSize="0" autoFill="0" autoLine="0" autoPict="0">
                <anchor moveWithCells="1">
                  <from>
                    <xdr:col>0</xdr:col>
                    <xdr:colOff>304800</xdr:colOff>
                    <xdr:row>80</xdr:row>
                    <xdr:rowOff>0</xdr:rowOff>
                  </from>
                  <to>
                    <xdr:col>1</xdr:col>
                    <xdr:colOff>19050</xdr:colOff>
                    <xdr:row>80</xdr:row>
                    <xdr:rowOff>219075</xdr:rowOff>
                  </to>
                </anchor>
              </controlPr>
            </control>
          </mc:Choice>
        </mc:AlternateContent>
        <mc:AlternateContent xmlns:mc="http://schemas.openxmlformats.org/markup-compatibility/2006">
          <mc:Choice Requires="x14">
            <control shapeId="53279" r:id="rId33" name="Check Box 31">
              <controlPr defaultSize="0" autoFill="0" autoLine="0" autoPict="0">
                <anchor moveWithCells="1">
                  <from>
                    <xdr:col>0</xdr:col>
                    <xdr:colOff>304800</xdr:colOff>
                    <xdr:row>81</xdr:row>
                    <xdr:rowOff>9525</xdr:rowOff>
                  </from>
                  <to>
                    <xdr:col>1</xdr:col>
                    <xdr:colOff>19050</xdr:colOff>
                    <xdr:row>81</xdr:row>
                    <xdr:rowOff>228600</xdr:rowOff>
                  </to>
                </anchor>
              </controlPr>
            </control>
          </mc:Choice>
        </mc:AlternateContent>
        <mc:AlternateContent xmlns:mc="http://schemas.openxmlformats.org/markup-compatibility/2006">
          <mc:Choice Requires="x14">
            <control shapeId="53280" r:id="rId34" name="Check Box 32">
              <controlPr defaultSize="0" autoFill="0" autoLine="0" autoPict="0">
                <anchor moveWithCells="1">
                  <from>
                    <xdr:col>0</xdr:col>
                    <xdr:colOff>304800</xdr:colOff>
                    <xdr:row>82</xdr:row>
                    <xdr:rowOff>9525</xdr:rowOff>
                  </from>
                  <to>
                    <xdr:col>1</xdr:col>
                    <xdr:colOff>19050</xdr:colOff>
                    <xdr:row>82</xdr:row>
                    <xdr:rowOff>219075</xdr:rowOff>
                  </to>
                </anchor>
              </controlPr>
            </control>
          </mc:Choice>
        </mc:AlternateContent>
        <mc:AlternateContent xmlns:mc="http://schemas.openxmlformats.org/markup-compatibility/2006">
          <mc:Choice Requires="x14">
            <control shapeId="53281" r:id="rId35" name="Check Box 33">
              <controlPr defaultSize="0" autoFill="0" autoLine="0" autoPict="0">
                <anchor moveWithCells="1">
                  <from>
                    <xdr:col>0</xdr:col>
                    <xdr:colOff>304800</xdr:colOff>
                    <xdr:row>84</xdr:row>
                    <xdr:rowOff>0</xdr:rowOff>
                  </from>
                  <to>
                    <xdr:col>1</xdr:col>
                    <xdr:colOff>19050</xdr:colOff>
                    <xdr:row>84</xdr:row>
                    <xdr:rowOff>209550</xdr:rowOff>
                  </to>
                </anchor>
              </controlPr>
            </control>
          </mc:Choice>
        </mc:AlternateContent>
        <mc:AlternateContent xmlns:mc="http://schemas.openxmlformats.org/markup-compatibility/2006">
          <mc:Choice Requires="x14">
            <control shapeId="53282" r:id="rId36" name="Check Box 34">
              <controlPr defaultSize="0" autoFill="0" autoLine="0" autoPict="0">
                <anchor moveWithCells="1">
                  <from>
                    <xdr:col>0</xdr:col>
                    <xdr:colOff>304800</xdr:colOff>
                    <xdr:row>86</xdr:row>
                    <xdr:rowOff>0</xdr:rowOff>
                  </from>
                  <to>
                    <xdr:col>1</xdr:col>
                    <xdr:colOff>19050</xdr:colOff>
                    <xdr:row>86</xdr:row>
                    <xdr:rowOff>209550</xdr:rowOff>
                  </to>
                </anchor>
              </controlPr>
            </control>
          </mc:Choice>
        </mc:AlternateContent>
        <mc:AlternateContent xmlns:mc="http://schemas.openxmlformats.org/markup-compatibility/2006">
          <mc:Choice Requires="x14">
            <control shapeId="53283" r:id="rId37" name="Check Box 35">
              <controlPr defaultSize="0" autoFill="0" autoLine="0" autoPict="0">
                <anchor moveWithCells="1">
                  <from>
                    <xdr:col>0</xdr:col>
                    <xdr:colOff>304800</xdr:colOff>
                    <xdr:row>88</xdr:row>
                    <xdr:rowOff>0</xdr:rowOff>
                  </from>
                  <to>
                    <xdr:col>1</xdr:col>
                    <xdr:colOff>19050</xdr:colOff>
                    <xdr:row>88</xdr:row>
                    <xdr:rowOff>219075</xdr:rowOff>
                  </to>
                </anchor>
              </controlPr>
            </control>
          </mc:Choice>
        </mc:AlternateContent>
        <mc:AlternateContent xmlns:mc="http://schemas.openxmlformats.org/markup-compatibility/2006">
          <mc:Choice Requires="x14">
            <control shapeId="53284" r:id="rId38" name="Check Box 36">
              <controlPr defaultSize="0" autoFill="0" autoLine="0" autoPict="0">
                <anchor moveWithCells="1">
                  <from>
                    <xdr:col>0</xdr:col>
                    <xdr:colOff>304800</xdr:colOff>
                    <xdr:row>88</xdr:row>
                    <xdr:rowOff>171450</xdr:rowOff>
                  </from>
                  <to>
                    <xdr:col>1</xdr:col>
                    <xdr:colOff>19050</xdr:colOff>
                    <xdr:row>89</xdr:row>
                    <xdr:rowOff>152400</xdr:rowOff>
                  </to>
                </anchor>
              </controlPr>
            </control>
          </mc:Choice>
        </mc:AlternateContent>
        <mc:AlternateContent xmlns:mc="http://schemas.openxmlformats.org/markup-compatibility/2006">
          <mc:Choice Requires="x14">
            <control shapeId="53285" r:id="rId39" name="Check Box 37">
              <controlPr defaultSize="0" autoFill="0" autoLine="0" autoPict="0">
                <anchor moveWithCells="1">
                  <from>
                    <xdr:col>0</xdr:col>
                    <xdr:colOff>295275</xdr:colOff>
                    <xdr:row>72</xdr:row>
                    <xdr:rowOff>361950</xdr:rowOff>
                  </from>
                  <to>
                    <xdr:col>0</xdr:col>
                    <xdr:colOff>600075</xdr:colOff>
                    <xdr:row>74</xdr:row>
                    <xdr:rowOff>0</xdr:rowOff>
                  </to>
                </anchor>
              </controlPr>
            </control>
          </mc:Choice>
        </mc:AlternateContent>
        <mc:AlternateContent xmlns:mc="http://schemas.openxmlformats.org/markup-compatibility/2006">
          <mc:Choice Requires="x14">
            <control shapeId="53288" r:id="rId40" name="Check Box 40">
              <controlPr defaultSize="0" autoFill="0" autoLine="0" autoPict="0">
                <anchor moveWithCells="1">
                  <from>
                    <xdr:col>0</xdr:col>
                    <xdr:colOff>295275</xdr:colOff>
                    <xdr:row>93</xdr:row>
                    <xdr:rowOff>0</xdr:rowOff>
                  </from>
                  <to>
                    <xdr:col>0</xdr:col>
                    <xdr:colOff>600075</xdr:colOff>
                    <xdr:row>94</xdr:row>
                    <xdr:rowOff>28575</xdr:rowOff>
                  </to>
                </anchor>
              </controlPr>
            </control>
          </mc:Choice>
        </mc:AlternateContent>
        <mc:AlternateContent xmlns:mc="http://schemas.openxmlformats.org/markup-compatibility/2006">
          <mc:Choice Requires="x14">
            <control shapeId="53289" r:id="rId41" name="Check Box 41">
              <controlPr defaultSize="0" autoFill="0" autoLine="0" autoPict="0">
                <anchor moveWithCells="1">
                  <from>
                    <xdr:col>1</xdr:col>
                    <xdr:colOff>304800</xdr:colOff>
                    <xdr:row>94</xdr:row>
                    <xdr:rowOff>9525</xdr:rowOff>
                  </from>
                  <to>
                    <xdr:col>2</xdr:col>
                    <xdr:colOff>19050</xdr:colOff>
                    <xdr:row>95</xdr:row>
                    <xdr:rowOff>38100</xdr:rowOff>
                  </to>
                </anchor>
              </controlPr>
            </control>
          </mc:Choice>
        </mc:AlternateContent>
        <mc:AlternateContent xmlns:mc="http://schemas.openxmlformats.org/markup-compatibility/2006">
          <mc:Choice Requires="x14">
            <control shapeId="53290" r:id="rId42" name="Check Box 42">
              <controlPr defaultSize="0" autoFill="0" autoLine="0" autoPict="0">
                <anchor moveWithCells="1">
                  <from>
                    <xdr:col>1</xdr:col>
                    <xdr:colOff>304800</xdr:colOff>
                    <xdr:row>96</xdr:row>
                    <xdr:rowOff>0</xdr:rowOff>
                  </from>
                  <to>
                    <xdr:col>2</xdr:col>
                    <xdr:colOff>19050</xdr:colOff>
                    <xdr:row>97</xdr:row>
                    <xdr:rowOff>28575</xdr:rowOff>
                  </to>
                </anchor>
              </controlPr>
            </control>
          </mc:Choice>
        </mc:AlternateContent>
        <mc:AlternateContent xmlns:mc="http://schemas.openxmlformats.org/markup-compatibility/2006">
          <mc:Choice Requires="x14">
            <control shapeId="53291" r:id="rId43" name="Check Box 43">
              <controlPr defaultSize="0" autoFill="0" autoLine="0" autoPict="0">
                <anchor moveWithCells="1">
                  <from>
                    <xdr:col>1</xdr:col>
                    <xdr:colOff>304800</xdr:colOff>
                    <xdr:row>97</xdr:row>
                    <xdr:rowOff>9525</xdr:rowOff>
                  </from>
                  <to>
                    <xdr:col>2</xdr:col>
                    <xdr:colOff>19050</xdr:colOff>
                    <xdr:row>98</xdr:row>
                    <xdr:rowOff>38100</xdr:rowOff>
                  </to>
                </anchor>
              </controlPr>
            </control>
          </mc:Choice>
        </mc:AlternateContent>
        <mc:AlternateContent xmlns:mc="http://schemas.openxmlformats.org/markup-compatibility/2006">
          <mc:Choice Requires="x14">
            <control shapeId="53292" r:id="rId44" name="Check Box 44">
              <controlPr defaultSize="0" autoFill="0" autoLine="0" autoPict="0">
                <anchor moveWithCells="1">
                  <from>
                    <xdr:col>1</xdr:col>
                    <xdr:colOff>304800</xdr:colOff>
                    <xdr:row>100</xdr:row>
                    <xdr:rowOff>9525</xdr:rowOff>
                  </from>
                  <to>
                    <xdr:col>2</xdr:col>
                    <xdr:colOff>19050</xdr:colOff>
                    <xdr:row>101</xdr:row>
                    <xdr:rowOff>38100</xdr:rowOff>
                  </to>
                </anchor>
              </controlPr>
            </control>
          </mc:Choice>
        </mc:AlternateContent>
        <mc:AlternateContent xmlns:mc="http://schemas.openxmlformats.org/markup-compatibility/2006">
          <mc:Choice Requires="x14">
            <control shapeId="53293" r:id="rId45" name="Check Box 45">
              <controlPr defaultSize="0" autoFill="0" autoLine="0" autoPict="0">
                <anchor moveWithCells="1">
                  <from>
                    <xdr:col>1</xdr:col>
                    <xdr:colOff>304800</xdr:colOff>
                    <xdr:row>103</xdr:row>
                    <xdr:rowOff>9525</xdr:rowOff>
                  </from>
                  <to>
                    <xdr:col>2</xdr:col>
                    <xdr:colOff>19050</xdr:colOff>
                    <xdr:row>104</xdr:row>
                    <xdr:rowOff>38100</xdr:rowOff>
                  </to>
                </anchor>
              </controlPr>
            </control>
          </mc:Choice>
        </mc:AlternateContent>
        <mc:AlternateContent xmlns:mc="http://schemas.openxmlformats.org/markup-compatibility/2006">
          <mc:Choice Requires="x14">
            <control shapeId="53294" r:id="rId46" name="Check Box 46">
              <controlPr defaultSize="0" autoFill="0" autoLine="0" autoPict="0">
                <anchor moveWithCells="1">
                  <from>
                    <xdr:col>1</xdr:col>
                    <xdr:colOff>304800</xdr:colOff>
                    <xdr:row>105</xdr:row>
                    <xdr:rowOff>0</xdr:rowOff>
                  </from>
                  <to>
                    <xdr:col>2</xdr:col>
                    <xdr:colOff>19050</xdr:colOff>
                    <xdr:row>106</xdr:row>
                    <xdr:rowOff>28575</xdr:rowOff>
                  </to>
                </anchor>
              </controlPr>
            </control>
          </mc:Choice>
        </mc:AlternateContent>
        <mc:AlternateContent xmlns:mc="http://schemas.openxmlformats.org/markup-compatibility/2006">
          <mc:Choice Requires="x14">
            <control shapeId="53297" r:id="rId47" name="Check Box 49">
              <controlPr defaultSize="0" autoFill="0" autoLine="0" autoPict="0">
                <anchor moveWithCells="1">
                  <from>
                    <xdr:col>0</xdr:col>
                    <xdr:colOff>276225</xdr:colOff>
                    <xdr:row>111</xdr:row>
                    <xdr:rowOff>104775</xdr:rowOff>
                  </from>
                  <to>
                    <xdr:col>0</xdr:col>
                    <xdr:colOff>609600</xdr:colOff>
                    <xdr:row>112</xdr:row>
                    <xdr:rowOff>142875</xdr:rowOff>
                  </to>
                </anchor>
              </controlPr>
            </control>
          </mc:Choice>
        </mc:AlternateContent>
        <mc:AlternateContent xmlns:mc="http://schemas.openxmlformats.org/markup-compatibility/2006">
          <mc:Choice Requires="x14">
            <control shapeId="53298" r:id="rId48" name="Check Box 50">
              <controlPr defaultSize="0" autoFill="0" autoLine="0" autoPict="0">
                <anchor moveWithCells="1">
                  <from>
                    <xdr:col>1</xdr:col>
                    <xdr:colOff>304800</xdr:colOff>
                    <xdr:row>114</xdr:row>
                    <xdr:rowOff>9525</xdr:rowOff>
                  </from>
                  <to>
                    <xdr:col>2</xdr:col>
                    <xdr:colOff>19050</xdr:colOff>
                    <xdr:row>115</xdr:row>
                    <xdr:rowOff>38100</xdr:rowOff>
                  </to>
                </anchor>
              </controlPr>
            </control>
          </mc:Choice>
        </mc:AlternateContent>
        <mc:AlternateContent xmlns:mc="http://schemas.openxmlformats.org/markup-compatibility/2006">
          <mc:Choice Requires="x14">
            <control shapeId="53299" r:id="rId49" name="Check Box 51">
              <controlPr defaultSize="0" autoFill="0" autoLine="0" autoPict="0">
                <anchor moveWithCells="1">
                  <from>
                    <xdr:col>1</xdr:col>
                    <xdr:colOff>304800</xdr:colOff>
                    <xdr:row>114</xdr:row>
                    <xdr:rowOff>180975</xdr:rowOff>
                  </from>
                  <to>
                    <xdr:col>2</xdr:col>
                    <xdr:colOff>19050</xdr:colOff>
                    <xdr:row>116</xdr:row>
                    <xdr:rowOff>19050</xdr:rowOff>
                  </to>
                </anchor>
              </controlPr>
            </control>
          </mc:Choice>
        </mc:AlternateContent>
        <mc:AlternateContent xmlns:mc="http://schemas.openxmlformats.org/markup-compatibility/2006">
          <mc:Choice Requires="x14">
            <control shapeId="53300" r:id="rId50" name="Check Box 52">
              <controlPr defaultSize="0" autoFill="0" autoLine="0" autoPict="0">
                <anchor moveWithCells="1">
                  <from>
                    <xdr:col>1</xdr:col>
                    <xdr:colOff>304800</xdr:colOff>
                    <xdr:row>115</xdr:row>
                    <xdr:rowOff>180975</xdr:rowOff>
                  </from>
                  <to>
                    <xdr:col>2</xdr:col>
                    <xdr:colOff>19050</xdr:colOff>
                    <xdr:row>117</xdr:row>
                    <xdr:rowOff>19050</xdr:rowOff>
                  </to>
                </anchor>
              </controlPr>
            </control>
          </mc:Choice>
        </mc:AlternateContent>
        <mc:AlternateContent xmlns:mc="http://schemas.openxmlformats.org/markup-compatibility/2006">
          <mc:Choice Requires="x14">
            <control shapeId="53301" r:id="rId51" name="Check Box 53">
              <controlPr defaultSize="0" autoFill="0" autoLine="0" autoPict="0">
                <anchor moveWithCells="1">
                  <from>
                    <xdr:col>1</xdr:col>
                    <xdr:colOff>304800</xdr:colOff>
                    <xdr:row>116</xdr:row>
                    <xdr:rowOff>180975</xdr:rowOff>
                  </from>
                  <to>
                    <xdr:col>2</xdr:col>
                    <xdr:colOff>19050</xdr:colOff>
                    <xdr:row>118</xdr:row>
                    <xdr:rowOff>19050</xdr:rowOff>
                  </to>
                </anchor>
              </controlPr>
            </control>
          </mc:Choice>
        </mc:AlternateContent>
        <mc:AlternateContent xmlns:mc="http://schemas.openxmlformats.org/markup-compatibility/2006">
          <mc:Choice Requires="x14">
            <control shapeId="53302" r:id="rId52" name="Check Box 54">
              <controlPr defaultSize="0" autoFill="0" autoLine="0" autoPict="0">
                <anchor moveWithCells="1">
                  <from>
                    <xdr:col>1</xdr:col>
                    <xdr:colOff>304800</xdr:colOff>
                    <xdr:row>117</xdr:row>
                    <xdr:rowOff>180975</xdr:rowOff>
                  </from>
                  <to>
                    <xdr:col>2</xdr:col>
                    <xdr:colOff>19050</xdr:colOff>
                    <xdr:row>119</xdr:row>
                    <xdr:rowOff>38100</xdr:rowOff>
                  </to>
                </anchor>
              </controlPr>
            </control>
          </mc:Choice>
        </mc:AlternateContent>
        <mc:AlternateContent xmlns:mc="http://schemas.openxmlformats.org/markup-compatibility/2006">
          <mc:Choice Requires="x14">
            <control shapeId="53303" r:id="rId53" name="Check Box 55">
              <controlPr defaultSize="0" autoFill="0" autoLine="0" autoPict="0">
                <anchor moveWithCells="1">
                  <from>
                    <xdr:col>0</xdr:col>
                    <xdr:colOff>304800</xdr:colOff>
                    <xdr:row>119</xdr:row>
                    <xdr:rowOff>0</xdr:rowOff>
                  </from>
                  <to>
                    <xdr:col>1</xdr:col>
                    <xdr:colOff>19050</xdr:colOff>
                    <xdr:row>120</xdr:row>
                    <xdr:rowOff>28575</xdr:rowOff>
                  </to>
                </anchor>
              </controlPr>
            </control>
          </mc:Choice>
        </mc:AlternateContent>
        <mc:AlternateContent xmlns:mc="http://schemas.openxmlformats.org/markup-compatibility/2006">
          <mc:Choice Requires="x14">
            <control shapeId="53304" r:id="rId54" name="Check Box 56">
              <controlPr defaultSize="0" autoFill="0" autoLine="0" autoPict="0">
                <anchor moveWithCells="1">
                  <from>
                    <xdr:col>0</xdr:col>
                    <xdr:colOff>276225</xdr:colOff>
                    <xdr:row>120</xdr:row>
                    <xdr:rowOff>76200</xdr:rowOff>
                  </from>
                  <to>
                    <xdr:col>0</xdr:col>
                    <xdr:colOff>600075</xdr:colOff>
                    <xdr:row>120</xdr:row>
                    <xdr:rowOff>295275</xdr:rowOff>
                  </to>
                </anchor>
              </controlPr>
            </control>
          </mc:Choice>
        </mc:AlternateContent>
        <mc:AlternateContent xmlns:mc="http://schemas.openxmlformats.org/markup-compatibility/2006">
          <mc:Choice Requires="x14">
            <control shapeId="53305" r:id="rId55" name="Check Box 57">
              <controlPr defaultSize="0" autoFill="0" autoLine="0" autoPict="0">
                <anchor moveWithCells="1">
                  <from>
                    <xdr:col>0</xdr:col>
                    <xdr:colOff>295275</xdr:colOff>
                    <xdr:row>126</xdr:row>
                    <xdr:rowOff>85725</xdr:rowOff>
                  </from>
                  <to>
                    <xdr:col>1</xdr:col>
                    <xdr:colOff>9525</xdr:colOff>
                    <xdr:row>126</xdr:row>
                    <xdr:rowOff>314325</xdr:rowOff>
                  </to>
                </anchor>
              </controlPr>
            </control>
          </mc:Choice>
        </mc:AlternateContent>
        <mc:AlternateContent xmlns:mc="http://schemas.openxmlformats.org/markup-compatibility/2006">
          <mc:Choice Requires="x14">
            <control shapeId="53309" r:id="rId56" name="Check Box 61">
              <controlPr defaultSize="0" autoFill="0" autoLine="0" autoPict="0">
                <anchor moveWithCells="1">
                  <from>
                    <xdr:col>0</xdr:col>
                    <xdr:colOff>304800</xdr:colOff>
                    <xdr:row>135</xdr:row>
                    <xdr:rowOff>0</xdr:rowOff>
                  </from>
                  <to>
                    <xdr:col>1</xdr:col>
                    <xdr:colOff>19050</xdr:colOff>
                    <xdr:row>136</xdr:row>
                    <xdr:rowOff>28575</xdr:rowOff>
                  </to>
                </anchor>
              </controlPr>
            </control>
          </mc:Choice>
        </mc:AlternateContent>
        <mc:AlternateContent xmlns:mc="http://schemas.openxmlformats.org/markup-compatibility/2006">
          <mc:Choice Requires="x14">
            <control shapeId="53310" r:id="rId57" name="Check Box 62">
              <controlPr defaultSize="0" autoFill="0" autoLine="0" autoPict="0">
                <anchor moveWithCells="1">
                  <from>
                    <xdr:col>0</xdr:col>
                    <xdr:colOff>304800</xdr:colOff>
                    <xdr:row>136</xdr:row>
                    <xdr:rowOff>0</xdr:rowOff>
                  </from>
                  <to>
                    <xdr:col>1</xdr:col>
                    <xdr:colOff>19050</xdr:colOff>
                    <xdr:row>137</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7939-4F8E-4983-9239-47B058B91C57}">
  <dimension ref="A1:AG280"/>
  <sheetViews>
    <sheetView showGridLines="0" tabSelected="1" zoomScale="120" zoomScaleNormal="120" workbookViewId="0">
      <selection activeCell="K161" sqref="K161"/>
    </sheetView>
  </sheetViews>
  <sheetFormatPr defaultColWidth="9.140625" defaultRowHeight="15" x14ac:dyDescent="0.25"/>
  <cols>
    <col min="1" max="9" width="9.140625" style="139"/>
    <col min="10" max="10" width="11.140625" style="139" customWidth="1"/>
    <col min="11" max="11" width="27" style="139" customWidth="1"/>
    <col min="12" max="28" width="0" style="139" hidden="1" customWidth="1"/>
    <col min="29" max="16384" width="9.140625" style="139"/>
  </cols>
  <sheetData>
    <row r="1" spans="1:22" x14ac:dyDescent="0.25">
      <c r="A1" s="732"/>
      <c r="B1" s="732"/>
      <c r="C1" s="732"/>
      <c r="D1" s="732"/>
      <c r="E1" s="732"/>
      <c r="F1" s="732"/>
      <c r="G1" s="732"/>
      <c r="H1" s="732"/>
      <c r="I1" s="732"/>
    </row>
    <row r="2" spans="1:22" ht="18" customHeight="1" x14ac:dyDescent="0.3">
      <c r="A2" s="1209" t="s">
        <v>188</v>
      </c>
      <c r="B2" s="1209"/>
      <c r="C2" s="1209"/>
      <c r="D2" s="1209"/>
      <c r="E2" s="1209"/>
      <c r="F2" s="1209"/>
      <c r="G2" s="1209"/>
      <c r="H2" s="1209"/>
      <c r="I2" s="1209"/>
      <c r="J2" s="1209"/>
      <c r="K2" s="1209"/>
    </row>
    <row r="3" spans="1:22" ht="18" customHeight="1" x14ac:dyDescent="0.25">
      <c r="A3" s="1210" t="s">
        <v>212</v>
      </c>
      <c r="B3" s="1210"/>
      <c r="C3" s="1210"/>
      <c r="D3" s="1210"/>
      <c r="E3" s="1210"/>
      <c r="F3" s="1210"/>
      <c r="G3" s="1210"/>
      <c r="H3" s="1210"/>
      <c r="I3" s="1210"/>
      <c r="J3" s="1210"/>
      <c r="K3" s="1210"/>
    </row>
    <row r="4" spans="1:22" ht="15" customHeight="1" x14ac:dyDescent="0.25">
      <c r="A4" s="1207" t="s">
        <v>1052</v>
      </c>
      <c r="B4" s="1207"/>
      <c r="C4" s="1207"/>
      <c r="D4" s="1207"/>
      <c r="E4" s="1207"/>
      <c r="F4" s="1207"/>
      <c r="G4" s="1207"/>
      <c r="H4" s="1207"/>
      <c r="I4" s="1207"/>
      <c r="J4" s="1207"/>
      <c r="K4" s="1207"/>
    </row>
    <row r="5" spans="1:22" ht="21" x14ac:dyDescent="0.35">
      <c r="A5" s="1208" t="s">
        <v>188</v>
      </c>
      <c r="B5" s="1208"/>
      <c r="C5" s="1208"/>
      <c r="D5" s="1208"/>
      <c r="E5" s="1208"/>
      <c r="F5" s="1208"/>
      <c r="G5" s="1208"/>
      <c r="H5" s="1208"/>
      <c r="I5" s="1208"/>
      <c r="J5" s="1208"/>
      <c r="K5" s="1208"/>
    </row>
    <row r="6" spans="1:22" ht="18.75" x14ac:dyDescent="0.3">
      <c r="A6" s="1209" t="s">
        <v>210</v>
      </c>
      <c r="B6" s="1209"/>
      <c r="C6" s="1209"/>
      <c r="D6" s="1209"/>
      <c r="E6" s="1209"/>
      <c r="F6" s="1209"/>
      <c r="G6" s="1209"/>
      <c r="H6" s="1209"/>
      <c r="I6" s="1209"/>
      <c r="J6" s="1209"/>
      <c r="K6" s="1209"/>
    </row>
    <row r="7" spans="1:22" ht="15" customHeight="1" x14ac:dyDescent="0.25">
      <c r="A7" s="625" t="s">
        <v>209</v>
      </c>
      <c r="B7" s="430"/>
      <c r="C7" s="430"/>
      <c r="D7" s="717"/>
      <c r="E7" s="717"/>
      <c r="F7" s="717"/>
      <c r="G7" s="717"/>
      <c r="H7" s="717"/>
      <c r="I7" s="717"/>
      <c r="J7" s="717"/>
      <c r="K7" s="717"/>
    </row>
    <row r="8" spans="1:22" ht="15" customHeight="1" x14ac:dyDescent="0.25">
      <c r="A8" s="433"/>
      <c r="B8" s="1119" t="s">
        <v>208</v>
      </c>
      <c r="C8" s="1119"/>
      <c r="D8" s="1119"/>
      <c r="E8" s="1119"/>
      <c r="F8" s="1119"/>
      <c r="G8" s="1119"/>
      <c r="H8" s="1119"/>
      <c r="I8" s="1119"/>
      <c r="J8" s="1119"/>
      <c r="K8" s="1119"/>
      <c r="V8" s="139" t="b">
        <v>0</v>
      </c>
    </row>
    <row r="9" spans="1:22" ht="15" customHeight="1" x14ac:dyDescent="0.25">
      <c r="A9" s="433"/>
      <c r="B9" s="1119" t="s">
        <v>207</v>
      </c>
      <c r="C9" s="1119"/>
      <c r="D9" s="1119"/>
      <c r="E9" s="1119"/>
      <c r="F9" s="1119"/>
      <c r="G9" s="1119"/>
      <c r="H9" s="1119"/>
      <c r="I9" s="1119"/>
      <c r="J9" s="1119"/>
      <c r="K9" s="1119"/>
      <c r="V9" s="139" t="b">
        <v>0</v>
      </c>
    </row>
    <row r="10" spans="1:22" ht="15" customHeight="1" x14ac:dyDescent="0.25">
      <c r="A10" s="433"/>
      <c r="B10" s="1119" t="s">
        <v>729</v>
      </c>
      <c r="C10" s="1119"/>
      <c r="D10" s="1119"/>
      <c r="E10" s="1119"/>
      <c r="F10" s="1119"/>
      <c r="G10" s="1119"/>
      <c r="H10" s="1119"/>
      <c r="I10" s="1119"/>
      <c r="J10" s="1119"/>
      <c r="K10" s="1119"/>
      <c r="V10" s="139" t="b">
        <v>0</v>
      </c>
    </row>
    <row r="11" spans="1:22" ht="15" customHeight="1" x14ac:dyDescent="0.25">
      <c r="A11" s="433"/>
      <c r="B11" s="1119" t="s">
        <v>715</v>
      </c>
      <c r="C11" s="1119"/>
      <c r="D11" s="1119"/>
      <c r="E11" s="1119"/>
      <c r="F11" s="1119"/>
      <c r="G11" s="1119"/>
      <c r="H11" s="1119"/>
      <c r="I11" s="1119"/>
      <c r="J11" s="1119"/>
      <c r="K11" s="1119"/>
    </row>
    <row r="12" spans="1:22" ht="15" customHeight="1" x14ac:dyDescent="0.25">
      <c r="A12" s="433"/>
      <c r="B12" s="1118" t="s">
        <v>713</v>
      </c>
      <c r="C12" s="1118"/>
      <c r="D12" s="1118"/>
      <c r="E12" s="1118"/>
      <c r="F12" s="1118"/>
      <c r="G12" s="1118"/>
      <c r="H12" s="1118"/>
      <c r="I12" s="1118"/>
      <c r="J12" s="1118"/>
      <c r="K12" s="434"/>
      <c r="V12" s="139" t="b">
        <v>1</v>
      </c>
    </row>
    <row r="13" spans="1:22" ht="15" customHeight="1" x14ac:dyDescent="0.25">
      <c r="A13" s="433"/>
      <c r="B13" s="712"/>
      <c r="C13" s="712"/>
      <c r="D13" s="712"/>
      <c r="E13" s="712"/>
      <c r="F13" s="712"/>
      <c r="G13" s="712"/>
      <c r="H13" s="712"/>
      <c r="I13" s="712"/>
      <c r="J13" s="712"/>
      <c r="K13" s="434"/>
    </row>
    <row r="14" spans="1:22" ht="15" customHeight="1" x14ac:dyDescent="0.25">
      <c r="A14" s="718"/>
      <c r="B14" s="718"/>
      <c r="C14" s="718"/>
      <c r="D14" s="718"/>
      <c r="E14" s="1197" t="s">
        <v>1063</v>
      </c>
      <c r="F14" s="1197"/>
      <c r="G14" s="1197"/>
      <c r="H14" s="1197"/>
      <c r="I14" s="1197"/>
      <c r="J14" s="718"/>
      <c r="K14" s="718"/>
    </row>
    <row r="15" spans="1:22" ht="15" customHeight="1" x14ac:dyDescent="0.25">
      <c r="A15" s="718"/>
      <c r="B15" s="718"/>
      <c r="C15" s="718"/>
      <c r="D15" s="718"/>
      <c r="E15" s="719"/>
      <c r="F15" s="719"/>
      <c r="G15" s="719"/>
      <c r="H15" s="719"/>
      <c r="I15" s="719"/>
      <c r="J15" s="718"/>
      <c r="K15" s="718"/>
    </row>
    <row r="16" spans="1:22" ht="15" customHeight="1" x14ac:dyDescent="0.25">
      <c r="A16" s="1198" t="s">
        <v>1064</v>
      </c>
      <c r="B16" s="1199"/>
      <c r="C16" s="1199"/>
      <c r="D16" s="1199"/>
      <c r="E16" s="1199"/>
      <c r="F16" s="1199"/>
      <c r="G16" s="1199"/>
      <c r="H16" s="1199"/>
      <c r="I16" s="1199"/>
      <c r="J16" s="1199"/>
      <c r="K16" s="1200"/>
    </row>
    <row r="17" spans="1:23" ht="15" customHeight="1" x14ac:dyDescent="0.25">
      <c r="A17" s="1201"/>
      <c r="B17" s="1202"/>
      <c r="C17" s="1202"/>
      <c r="D17" s="1202"/>
      <c r="E17" s="1202"/>
      <c r="F17" s="1202"/>
      <c r="G17" s="1202"/>
      <c r="H17" s="1202"/>
      <c r="I17" s="1202"/>
      <c r="J17" s="1202"/>
      <c r="K17" s="1203"/>
    </row>
    <row r="18" spans="1:23" ht="15" customHeight="1" x14ac:dyDescent="0.25">
      <c r="A18" s="1201"/>
      <c r="B18" s="1202"/>
      <c r="C18" s="1202"/>
      <c r="D18" s="1202"/>
      <c r="E18" s="1202"/>
      <c r="F18" s="1202"/>
      <c r="G18" s="1202"/>
      <c r="H18" s="1202"/>
      <c r="I18" s="1202"/>
      <c r="J18" s="1202"/>
      <c r="K18" s="1203"/>
    </row>
    <row r="19" spans="1:23" ht="15" customHeight="1" x14ac:dyDescent="0.25">
      <c r="A19" s="1201"/>
      <c r="B19" s="1202"/>
      <c r="C19" s="1202"/>
      <c r="D19" s="1202"/>
      <c r="E19" s="1202"/>
      <c r="F19" s="1202"/>
      <c r="G19" s="1202"/>
      <c r="H19" s="1202"/>
      <c r="I19" s="1202"/>
      <c r="J19" s="1202"/>
      <c r="K19" s="1203"/>
    </row>
    <row r="20" spans="1:23" ht="15" customHeight="1" x14ac:dyDescent="0.25">
      <c r="A20" s="1204"/>
      <c r="B20" s="1196"/>
      <c r="C20" s="1196"/>
      <c r="D20" s="1196"/>
      <c r="E20" s="1196"/>
      <c r="F20" s="1196"/>
      <c r="G20" s="1196"/>
      <c r="H20" s="1196"/>
      <c r="I20" s="1196"/>
      <c r="J20" s="1196"/>
      <c r="K20" s="1205"/>
    </row>
    <row r="21" spans="1:23" ht="15" customHeight="1" thickBot="1" x14ac:dyDescent="0.3">
      <c r="A21" s="721"/>
      <c r="B21" s="721"/>
      <c r="C21" s="721"/>
      <c r="D21" s="721"/>
      <c r="E21" s="721"/>
      <c r="F21" s="721"/>
      <c r="G21" s="721"/>
      <c r="H21" s="721"/>
      <c r="I21" s="722"/>
      <c r="J21" s="723" t="s">
        <v>1065</v>
      </c>
      <c r="K21" s="725">
        <v>1000</v>
      </c>
    </row>
    <row r="22" spans="1:23" ht="15" customHeight="1" thickTop="1" x14ac:dyDescent="0.25">
      <c r="A22" s="624" t="s">
        <v>206</v>
      </c>
      <c r="B22" s="430"/>
      <c r="C22" s="724"/>
      <c r="D22" s="724"/>
      <c r="E22" s="724"/>
      <c r="F22" s="724"/>
      <c r="G22" s="724"/>
      <c r="H22" s="724"/>
      <c r="I22" s="724"/>
      <c r="J22" s="724"/>
      <c r="K22" s="724"/>
    </row>
    <row r="23" spans="1:23" ht="15" customHeight="1" x14ac:dyDescent="0.25">
      <c r="A23" s="430"/>
      <c r="B23" s="1119" t="s">
        <v>730</v>
      </c>
      <c r="C23" s="1119"/>
      <c r="D23" s="1119"/>
      <c r="E23" s="1119"/>
      <c r="F23" s="1119"/>
      <c r="G23" s="1119"/>
      <c r="H23" s="1119"/>
      <c r="I23" s="1119"/>
      <c r="J23" s="1119"/>
      <c r="K23" s="1119"/>
      <c r="V23" s="139" t="b">
        <v>0</v>
      </c>
    </row>
    <row r="24" spans="1:23" ht="15" customHeight="1" x14ac:dyDescent="0.25">
      <c r="A24" s="430"/>
      <c r="B24" s="633" t="s">
        <v>975</v>
      </c>
      <c r="C24" s="632"/>
      <c r="D24" s="632"/>
      <c r="E24" s="632"/>
      <c r="F24" s="632"/>
      <c r="G24" s="632"/>
      <c r="H24" s="632"/>
      <c r="I24" s="632"/>
      <c r="J24" s="632"/>
      <c r="K24" s="632"/>
      <c r="V24" s="139" t="b">
        <v>0</v>
      </c>
    </row>
    <row r="25" spans="1:23" ht="15" customHeight="1" x14ac:dyDescent="0.25">
      <c r="A25" s="623" t="s">
        <v>976</v>
      </c>
      <c r="B25" s="430"/>
      <c r="C25" s="430"/>
      <c r="D25" s="430"/>
      <c r="E25" s="430"/>
      <c r="F25" s="430"/>
      <c r="G25" s="430"/>
      <c r="H25" s="430"/>
      <c r="I25" s="430"/>
      <c r="J25" s="430"/>
      <c r="K25" s="430"/>
      <c r="V25" s="139" t="b">
        <v>0</v>
      </c>
    </row>
    <row r="26" spans="1:23" ht="15" customHeight="1" x14ac:dyDescent="0.25">
      <c r="A26" s="430"/>
      <c r="B26" s="623" t="s">
        <v>977</v>
      </c>
      <c r="C26" s="430"/>
      <c r="D26" s="430"/>
      <c r="E26" s="430"/>
      <c r="F26" s="430"/>
      <c r="G26" s="430"/>
      <c r="H26" s="430"/>
      <c r="I26" s="430"/>
      <c r="J26" s="430"/>
      <c r="K26" s="430"/>
      <c r="V26" s="139" t="b">
        <v>0</v>
      </c>
    </row>
    <row r="27" spans="1:23" ht="15" customHeight="1" x14ac:dyDescent="0.25">
      <c r="A27" s="430"/>
      <c r="B27" s="623" t="s">
        <v>978</v>
      </c>
      <c r="C27" s="430"/>
      <c r="D27" s="430"/>
      <c r="E27" s="430"/>
      <c r="F27" s="430"/>
      <c r="G27" s="430"/>
      <c r="H27" s="430"/>
      <c r="I27" s="430"/>
      <c r="J27" s="430"/>
      <c r="K27" s="430"/>
      <c r="W27" s="139" t="str">
        <f>IF(AND(V23=TRUE,V24=TRUE,V25=TRUE,V26=TRUE),"See Assessment for justification and work order for items and locations","No Measures Justified")</f>
        <v>No Measures Justified</v>
      </c>
    </row>
    <row r="28" spans="1:23" ht="15" customHeight="1" x14ac:dyDescent="0.25">
      <c r="A28" s="430"/>
      <c r="B28" s="623"/>
      <c r="C28" s="430"/>
      <c r="D28" s="430"/>
      <c r="E28" s="430"/>
      <c r="F28" s="430"/>
      <c r="G28" s="430"/>
      <c r="H28" s="430"/>
      <c r="I28" s="430"/>
      <c r="J28" s="430"/>
      <c r="K28" s="430"/>
    </row>
    <row r="29" spans="1:23" ht="15" customHeight="1" x14ac:dyDescent="0.25">
      <c r="A29" s="718"/>
      <c r="B29" s="718"/>
      <c r="C29" s="718"/>
      <c r="D29" s="718"/>
      <c r="E29" s="1197" t="s">
        <v>1063</v>
      </c>
      <c r="F29" s="1197"/>
      <c r="G29" s="1197"/>
      <c r="H29" s="1197"/>
      <c r="I29" s="1197"/>
      <c r="J29" s="718"/>
      <c r="K29" s="718"/>
    </row>
    <row r="30" spans="1:23" ht="15" customHeight="1" x14ac:dyDescent="0.25">
      <c r="A30" s="718"/>
      <c r="B30" s="718"/>
      <c r="C30" s="718"/>
      <c r="D30" s="718"/>
      <c r="E30" s="719"/>
      <c r="F30" s="719"/>
      <c r="G30" s="719"/>
      <c r="H30" s="719"/>
      <c r="I30" s="719"/>
      <c r="J30" s="718"/>
      <c r="K30" s="718"/>
    </row>
    <row r="31" spans="1:23" ht="15" customHeight="1" x14ac:dyDescent="0.25">
      <c r="A31" s="1198"/>
      <c r="B31" s="1199"/>
      <c r="C31" s="1199"/>
      <c r="D31" s="1199"/>
      <c r="E31" s="1199"/>
      <c r="F31" s="1199"/>
      <c r="G31" s="1199"/>
      <c r="H31" s="1199"/>
      <c r="I31" s="1199"/>
      <c r="J31" s="1199"/>
      <c r="K31" s="1200"/>
    </row>
    <row r="32" spans="1:23" ht="15" customHeight="1" x14ac:dyDescent="0.25">
      <c r="A32" s="1201"/>
      <c r="B32" s="1202"/>
      <c r="C32" s="1202"/>
      <c r="D32" s="1202"/>
      <c r="E32" s="1202"/>
      <c r="F32" s="1202"/>
      <c r="G32" s="1202"/>
      <c r="H32" s="1202"/>
      <c r="I32" s="1202"/>
      <c r="J32" s="1202"/>
      <c r="K32" s="1203"/>
    </row>
    <row r="33" spans="1:23" ht="15" customHeight="1" x14ac:dyDescent="0.25">
      <c r="A33" s="1201"/>
      <c r="B33" s="1202"/>
      <c r="C33" s="1202"/>
      <c r="D33" s="1202"/>
      <c r="E33" s="1202"/>
      <c r="F33" s="1202"/>
      <c r="G33" s="1202"/>
      <c r="H33" s="1202"/>
      <c r="I33" s="1202"/>
      <c r="J33" s="1202"/>
      <c r="K33" s="1203"/>
    </row>
    <row r="34" spans="1:23" ht="15" customHeight="1" x14ac:dyDescent="0.25">
      <c r="A34" s="1201"/>
      <c r="B34" s="1202"/>
      <c r="C34" s="1202"/>
      <c r="D34" s="1202"/>
      <c r="E34" s="1202"/>
      <c r="F34" s="1202"/>
      <c r="G34" s="1202"/>
      <c r="H34" s="1202"/>
      <c r="I34" s="1202"/>
      <c r="J34" s="1202"/>
      <c r="K34" s="1203"/>
    </row>
    <row r="35" spans="1:23" ht="15" customHeight="1" x14ac:dyDescent="0.25">
      <c r="A35" s="1204"/>
      <c r="B35" s="1196"/>
      <c r="C35" s="1196"/>
      <c r="D35" s="1196"/>
      <c r="E35" s="1196"/>
      <c r="F35" s="1196"/>
      <c r="G35" s="1196"/>
      <c r="H35" s="1196"/>
      <c r="I35" s="1196"/>
      <c r="J35" s="1196"/>
      <c r="K35" s="1205"/>
    </row>
    <row r="36" spans="1:23" ht="15" customHeight="1" thickBot="1" x14ac:dyDescent="0.3">
      <c r="A36" s="721"/>
      <c r="B36" s="721"/>
      <c r="C36" s="721"/>
      <c r="D36" s="721"/>
      <c r="E36" s="721"/>
      <c r="F36" s="721"/>
      <c r="G36" s="721"/>
      <c r="H36" s="721"/>
      <c r="I36" s="722"/>
      <c r="J36" s="723" t="s">
        <v>1065</v>
      </c>
      <c r="K36" s="725"/>
    </row>
    <row r="37" spans="1:23" ht="15" customHeight="1" thickTop="1" x14ac:dyDescent="0.25">
      <c r="A37" s="624" t="s">
        <v>985</v>
      </c>
      <c r="B37" s="430"/>
      <c r="C37" s="724"/>
      <c r="D37" s="724"/>
      <c r="E37" s="724"/>
      <c r="F37" s="724"/>
      <c r="G37" s="724"/>
      <c r="H37" s="724"/>
      <c r="I37" s="724"/>
      <c r="J37" s="724"/>
      <c r="K37" s="724"/>
    </row>
    <row r="38" spans="1:23" ht="15" customHeight="1" x14ac:dyDescent="0.25">
      <c r="A38" s="433"/>
      <c r="B38" s="1162" t="s">
        <v>730</v>
      </c>
      <c r="C38" s="1162"/>
      <c r="D38" s="1162"/>
      <c r="E38" s="1162"/>
      <c r="F38" s="1162"/>
      <c r="G38" s="1162"/>
      <c r="H38" s="1162"/>
      <c r="I38" s="1162"/>
      <c r="J38" s="1162"/>
      <c r="K38" s="1162"/>
      <c r="V38" s="139" t="b">
        <v>0</v>
      </c>
    </row>
    <row r="39" spans="1:23" ht="15" customHeight="1" x14ac:dyDescent="0.25">
      <c r="A39" s="433"/>
      <c r="B39" s="1162" t="s">
        <v>979</v>
      </c>
      <c r="C39" s="1162"/>
      <c r="D39" s="1162"/>
      <c r="E39" s="1162"/>
      <c r="F39" s="1162"/>
      <c r="G39" s="1162"/>
      <c r="H39" s="1162"/>
      <c r="I39" s="1162"/>
      <c r="J39" s="1162"/>
      <c r="K39" s="1162"/>
      <c r="V39" s="139" t="b">
        <v>0</v>
      </c>
    </row>
    <row r="40" spans="1:23" ht="15" customHeight="1" x14ac:dyDescent="0.25">
      <c r="A40" s="433"/>
      <c r="B40" s="1162" t="s">
        <v>980</v>
      </c>
      <c r="C40" s="1162"/>
      <c r="D40" s="1162"/>
      <c r="E40" s="1162"/>
      <c r="F40" s="1162"/>
      <c r="G40" s="1162"/>
      <c r="H40" s="1162"/>
      <c r="I40" s="1162"/>
      <c r="J40" s="1162"/>
      <c r="K40" s="1162"/>
      <c r="V40" s="139" t="b">
        <v>0</v>
      </c>
    </row>
    <row r="41" spans="1:23" ht="15" customHeight="1" x14ac:dyDescent="0.25">
      <c r="A41" s="433"/>
      <c r="B41" s="623" t="s">
        <v>982</v>
      </c>
      <c r="C41" s="430"/>
      <c r="D41" s="430"/>
      <c r="E41" s="430"/>
      <c r="F41" s="430"/>
      <c r="G41" s="430"/>
      <c r="H41" s="430"/>
      <c r="I41" s="430"/>
      <c r="J41" s="430"/>
      <c r="K41" s="430"/>
      <c r="V41" s="139" t="b">
        <v>0</v>
      </c>
    </row>
    <row r="42" spans="1:23" ht="15" customHeight="1" x14ac:dyDescent="0.25">
      <c r="A42" s="713"/>
      <c r="B42" s="623" t="s">
        <v>981</v>
      </c>
      <c r="C42" s="430"/>
      <c r="D42" s="430"/>
      <c r="E42" s="430"/>
      <c r="F42" s="430"/>
      <c r="G42" s="430"/>
      <c r="H42" s="430"/>
      <c r="I42" s="430"/>
      <c r="J42" s="430"/>
      <c r="K42" s="430"/>
      <c r="W42" s="139" t="str">
        <f>IF(AND(V38=TRUE,V39=TRUE,V40=TRUE,V41=TRUE),"See Assessment for justification and work order for measure parameters","No Measures Justified")</f>
        <v>No Measures Justified</v>
      </c>
    </row>
    <row r="43" spans="1:23" ht="15" customHeight="1" x14ac:dyDescent="0.25">
      <c r="A43" s="713"/>
      <c r="B43" s="623"/>
      <c r="C43" s="430"/>
      <c r="D43" s="430"/>
      <c r="E43" s="430"/>
      <c r="F43" s="430"/>
      <c r="G43" s="430"/>
      <c r="H43" s="430"/>
      <c r="I43" s="430"/>
      <c r="J43" s="430"/>
      <c r="K43" s="430"/>
    </row>
    <row r="44" spans="1:23" ht="15" customHeight="1" x14ac:dyDescent="0.25">
      <c r="A44" s="718"/>
      <c r="B44" s="718"/>
      <c r="C44" s="718"/>
      <c r="D44" s="718"/>
      <c r="E44" s="1197" t="s">
        <v>1063</v>
      </c>
      <c r="F44" s="1197"/>
      <c r="G44" s="1197"/>
      <c r="H44" s="1197"/>
      <c r="I44" s="1197"/>
      <c r="J44" s="718"/>
      <c r="K44" s="718"/>
    </row>
    <row r="45" spans="1:23" ht="15" customHeight="1" x14ac:dyDescent="0.25">
      <c r="A45" s="718"/>
      <c r="B45" s="718"/>
      <c r="C45" s="718"/>
      <c r="D45" s="718"/>
      <c r="E45" s="719"/>
      <c r="F45" s="719"/>
      <c r="G45" s="719"/>
      <c r="H45" s="719"/>
      <c r="I45" s="719"/>
      <c r="J45" s="718"/>
      <c r="K45" s="718"/>
    </row>
    <row r="46" spans="1:23" ht="15" customHeight="1" x14ac:dyDescent="0.25">
      <c r="A46" s="1198"/>
      <c r="B46" s="1199"/>
      <c r="C46" s="1199"/>
      <c r="D46" s="1199"/>
      <c r="E46" s="1199"/>
      <c r="F46" s="1199"/>
      <c r="G46" s="1199"/>
      <c r="H46" s="1199"/>
      <c r="I46" s="1199"/>
      <c r="J46" s="1199"/>
      <c r="K46" s="1200"/>
    </row>
    <row r="47" spans="1:23" ht="15" customHeight="1" x14ac:dyDescent="0.25">
      <c r="A47" s="1201"/>
      <c r="B47" s="1202"/>
      <c r="C47" s="1202"/>
      <c r="D47" s="1202"/>
      <c r="E47" s="1202"/>
      <c r="F47" s="1202"/>
      <c r="G47" s="1202"/>
      <c r="H47" s="1202"/>
      <c r="I47" s="1202"/>
      <c r="J47" s="1202"/>
      <c r="K47" s="1203"/>
    </row>
    <row r="48" spans="1:23" ht="15" customHeight="1" x14ac:dyDescent="0.25">
      <c r="A48" s="1201"/>
      <c r="B48" s="1202"/>
      <c r="C48" s="1202"/>
      <c r="D48" s="1202"/>
      <c r="E48" s="1202"/>
      <c r="F48" s="1202"/>
      <c r="G48" s="1202"/>
      <c r="H48" s="1202"/>
      <c r="I48" s="1202"/>
      <c r="J48" s="1202"/>
      <c r="K48" s="1203"/>
    </row>
    <row r="49" spans="1:22" ht="15" customHeight="1" x14ac:dyDescent="0.25">
      <c r="A49" s="1201"/>
      <c r="B49" s="1202"/>
      <c r="C49" s="1202"/>
      <c r="D49" s="1202"/>
      <c r="E49" s="1202"/>
      <c r="F49" s="1202"/>
      <c r="G49" s="1202"/>
      <c r="H49" s="1202"/>
      <c r="I49" s="1202"/>
      <c r="J49" s="1202"/>
      <c r="K49" s="1203"/>
    </row>
    <row r="50" spans="1:22" ht="15" customHeight="1" x14ac:dyDescent="0.25">
      <c r="A50" s="1204"/>
      <c r="B50" s="1196"/>
      <c r="C50" s="1196"/>
      <c r="D50" s="1196"/>
      <c r="E50" s="1196"/>
      <c r="F50" s="1196"/>
      <c r="G50" s="1196"/>
      <c r="H50" s="1196"/>
      <c r="I50" s="1196"/>
      <c r="J50" s="1196"/>
      <c r="K50" s="1205"/>
    </row>
    <row r="51" spans="1:22" ht="15" customHeight="1" thickBot="1" x14ac:dyDescent="0.3">
      <c r="A51" s="721"/>
      <c r="B51" s="721"/>
      <c r="C51" s="721"/>
      <c r="D51" s="721"/>
      <c r="E51" s="721"/>
      <c r="F51" s="721"/>
      <c r="G51" s="721"/>
      <c r="H51" s="721"/>
      <c r="I51" s="722"/>
      <c r="J51" s="723" t="s">
        <v>1065</v>
      </c>
      <c r="K51" s="725"/>
    </row>
    <row r="52" spans="1:22" ht="15" customHeight="1" thickTop="1" x14ac:dyDescent="0.25">
      <c r="A52" s="624" t="s">
        <v>205</v>
      </c>
      <c r="B52" s="141"/>
      <c r="C52" s="1211"/>
      <c r="D52" s="1211"/>
      <c r="E52" s="1211"/>
      <c r="F52" s="1211"/>
      <c r="G52" s="1211"/>
      <c r="H52" s="1211"/>
      <c r="I52" s="1211"/>
      <c r="J52" s="1211"/>
      <c r="K52" s="1211"/>
    </row>
    <row r="53" spans="1:22" ht="15" customHeight="1" x14ac:dyDescent="0.25">
      <c r="A53" s="433"/>
      <c r="B53" s="1162" t="s">
        <v>986</v>
      </c>
      <c r="C53" s="1119"/>
      <c r="D53" s="1119"/>
      <c r="E53" s="1119"/>
      <c r="F53" s="1119"/>
      <c r="G53" s="1119"/>
      <c r="H53" s="1119"/>
      <c r="I53" s="1119"/>
      <c r="J53" s="1119"/>
      <c r="K53" s="1119"/>
      <c r="V53" s="139" t="b">
        <v>0</v>
      </c>
    </row>
    <row r="54" spans="1:22" ht="15" customHeight="1" x14ac:dyDescent="0.25">
      <c r="A54" s="433"/>
      <c r="B54" s="633" t="s">
        <v>987</v>
      </c>
      <c r="C54" s="632"/>
      <c r="D54" s="632"/>
      <c r="E54" s="632"/>
      <c r="F54" s="632"/>
      <c r="G54" s="632"/>
      <c r="H54" s="632"/>
      <c r="I54" s="632"/>
      <c r="J54" s="632"/>
      <c r="K54" s="632"/>
    </row>
    <row r="55" spans="1:22" ht="15" customHeight="1" x14ac:dyDescent="0.25">
      <c r="A55" s="433"/>
      <c r="B55" s="1162" t="s">
        <v>988</v>
      </c>
      <c r="C55" s="1119"/>
      <c r="D55" s="1119"/>
      <c r="E55" s="1119"/>
      <c r="F55" s="1119"/>
      <c r="G55" s="1119"/>
      <c r="H55" s="1119"/>
      <c r="I55" s="1119"/>
      <c r="J55" s="1119"/>
      <c r="K55" s="1119"/>
      <c r="V55" s="139" t="b">
        <v>0</v>
      </c>
    </row>
    <row r="56" spans="1:22" ht="15" customHeight="1" x14ac:dyDescent="0.25">
      <c r="A56" s="433"/>
      <c r="B56" s="1162" t="s">
        <v>989</v>
      </c>
      <c r="C56" s="1119"/>
      <c r="D56" s="1119"/>
      <c r="E56" s="1119"/>
      <c r="F56" s="1119"/>
      <c r="G56" s="1119"/>
      <c r="H56" s="1119"/>
      <c r="I56" s="1119"/>
      <c r="J56" s="1119"/>
      <c r="K56" s="1119"/>
      <c r="V56" s="139" t="b">
        <v>0</v>
      </c>
    </row>
    <row r="57" spans="1:22" ht="15" customHeight="1" x14ac:dyDescent="0.25">
      <c r="A57" s="433"/>
      <c r="B57" s="716"/>
      <c r="C57" s="713"/>
      <c r="D57" s="713"/>
      <c r="E57" s="713"/>
      <c r="F57" s="713"/>
      <c r="G57" s="713"/>
      <c r="H57" s="713"/>
      <c r="I57" s="713"/>
      <c r="J57" s="713"/>
      <c r="K57" s="713"/>
    </row>
    <row r="58" spans="1:22" ht="15" customHeight="1" x14ac:dyDescent="0.25">
      <c r="A58" s="718"/>
      <c r="B58" s="718"/>
      <c r="C58" s="718"/>
      <c r="D58" s="718"/>
      <c r="E58" s="1197" t="s">
        <v>1063</v>
      </c>
      <c r="F58" s="1197"/>
      <c r="G58" s="1197"/>
      <c r="H58" s="1197"/>
      <c r="I58" s="1197"/>
      <c r="J58" s="718"/>
      <c r="K58" s="718"/>
    </row>
    <row r="59" spans="1:22" ht="15" customHeight="1" x14ac:dyDescent="0.25">
      <c r="A59" s="718"/>
      <c r="B59" s="718"/>
      <c r="C59" s="718"/>
      <c r="D59" s="718"/>
      <c r="E59" s="719"/>
      <c r="F59" s="719"/>
      <c r="G59" s="719"/>
      <c r="H59" s="719"/>
      <c r="I59" s="719"/>
      <c r="J59" s="718"/>
      <c r="K59" s="718"/>
    </row>
    <row r="60" spans="1:22" ht="15" customHeight="1" x14ac:dyDescent="0.25">
      <c r="A60" s="1198"/>
      <c r="B60" s="1199"/>
      <c r="C60" s="1199"/>
      <c r="D60" s="1199"/>
      <c r="E60" s="1199"/>
      <c r="F60" s="1199"/>
      <c r="G60" s="1199"/>
      <c r="H60" s="1199"/>
      <c r="I60" s="1199"/>
      <c r="J60" s="1199"/>
      <c r="K60" s="1200"/>
    </row>
    <row r="61" spans="1:22" ht="15" customHeight="1" x14ac:dyDescent="0.25">
      <c r="A61" s="1201"/>
      <c r="B61" s="1202"/>
      <c r="C61" s="1202"/>
      <c r="D61" s="1202"/>
      <c r="E61" s="1202"/>
      <c r="F61" s="1202"/>
      <c r="G61" s="1202"/>
      <c r="H61" s="1202"/>
      <c r="I61" s="1202"/>
      <c r="J61" s="1202"/>
      <c r="K61" s="1203"/>
    </row>
    <row r="62" spans="1:22" ht="15" customHeight="1" x14ac:dyDescent="0.25">
      <c r="A62" s="1201"/>
      <c r="B62" s="1202"/>
      <c r="C62" s="1202"/>
      <c r="D62" s="1202"/>
      <c r="E62" s="1202"/>
      <c r="F62" s="1202"/>
      <c r="G62" s="1202"/>
      <c r="H62" s="1202"/>
      <c r="I62" s="1202"/>
      <c r="J62" s="1202"/>
      <c r="K62" s="1203"/>
    </row>
    <row r="63" spans="1:22" ht="15" customHeight="1" x14ac:dyDescent="0.25">
      <c r="A63" s="1201"/>
      <c r="B63" s="1202"/>
      <c r="C63" s="1202"/>
      <c r="D63" s="1202"/>
      <c r="E63" s="1202"/>
      <c r="F63" s="1202"/>
      <c r="G63" s="1202"/>
      <c r="H63" s="1202"/>
      <c r="I63" s="1202"/>
      <c r="J63" s="1202"/>
      <c r="K63" s="1203"/>
    </row>
    <row r="64" spans="1:22" ht="15" customHeight="1" x14ac:dyDescent="0.25">
      <c r="A64" s="1204"/>
      <c r="B64" s="1196"/>
      <c r="C64" s="1196"/>
      <c r="D64" s="1196"/>
      <c r="E64" s="1196"/>
      <c r="F64" s="1196"/>
      <c r="G64" s="1196"/>
      <c r="H64" s="1196"/>
      <c r="I64" s="1196"/>
      <c r="J64" s="1196"/>
      <c r="K64" s="1205"/>
    </row>
    <row r="65" spans="1:23" ht="15" customHeight="1" thickBot="1" x14ac:dyDescent="0.3">
      <c r="A65" s="721"/>
      <c r="B65" s="721"/>
      <c r="C65" s="721"/>
      <c r="D65" s="721"/>
      <c r="E65" s="721"/>
      <c r="F65" s="721"/>
      <c r="G65" s="721"/>
      <c r="H65" s="721"/>
      <c r="I65" s="722"/>
      <c r="J65" s="723" t="s">
        <v>1065</v>
      </c>
      <c r="K65" s="725"/>
    </row>
    <row r="66" spans="1:23" ht="15" customHeight="1" thickTop="1" x14ac:dyDescent="0.25">
      <c r="A66" s="624" t="s">
        <v>984</v>
      </c>
      <c r="B66" s="141"/>
      <c r="C66" s="1211"/>
      <c r="D66" s="1211"/>
      <c r="E66" s="1211"/>
      <c r="F66" s="1211"/>
      <c r="G66" s="1211"/>
      <c r="H66" s="1211"/>
      <c r="I66" s="1211"/>
      <c r="J66" s="1211"/>
      <c r="K66" s="1211"/>
    </row>
    <row r="67" spans="1:23" ht="15" customHeight="1" x14ac:dyDescent="0.25">
      <c r="A67" s="430"/>
      <c r="B67" s="1162" t="s">
        <v>991</v>
      </c>
      <c r="C67" s="1119"/>
      <c r="D67" s="1119"/>
      <c r="E67" s="1119"/>
      <c r="F67" s="1119"/>
      <c r="G67" s="1119"/>
      <c r="H67" s="1119"/>
      <c r="I67" s="1119"/>
      <c r="J67" s="1119"/>
      <c r="K67" s="1119"/>
      <c r="V67" s="139" t="b">
        <v>0</v>
      </c>
    </row>
    <row r="68" spans="1:23" ht="15" customHeight="1" x14ac:dyDescent="0.25">
      <c r="A68" s="430"/>
      <c r="B68" s="632"/>
      <c r="C68" s="1119" t="s">
        <v>204</v>
      </c>
      <c r="D68" s="1119"/>
      <c r="E68" s="1119"/>
      <c r="F68" s="1119"/>
      <c r="G68" s="1119"/>
      <c r="H68" s="1119"/>
      <c r="I68" s="1119"/>
      <c r="J68" s="1119"/>
      <c r="K68" s="1119"/>
      <c r="V68" s="139" t="b">
        <v>0</v>
      </c>
    </row>
    <row r="69" spans="1:23" ht="15" customHeight="1" x14ac:dyDescent="0.25">
      <c r="A69" s="430"/>
      <c r="B69" s="632"/>
      <c r="C69" s="1127" t="s">
        <v>716</v>
      </c>
      <c r="D69" s="1127"/>
      <c r="E69" s="1127"/>
      <c r="F69" s="1127"/>
      <c r="G69" s="1127"/>
      <c r="H69" s="1127"/>
      <c r="I69" s="1127"/>
      <c r="J69" s="1127"/>
      <c r="K69" s="1127"/>
      <c r="V69" s="139" t="b">
        <v>0</v>
      </c>
      <c r="W69" s="139" t="str">
        <f>IF(AND(V67=TRUE,V68=TRUE),#REF!,IF(AND(V67=TRUE,V69=TRUE),#REF!,"No Measures Justified"))</f>
        <v>No Measures Justified</v>
      </c>
    </row>
    <row r="70" spans="1:23" ht="15" customHeight="1" x14ac:dyDescent="0.25">
      <c r="A70" s="430"/>
      <c r="B70" s="713"/>
      <c r="C70" s="714"/>
      <c r="D70" s="714"/>
      <c r="E70" s="714"/>
      <c r="F70" s="714"/>
      <c r="G70" s="714"/>
      <c r="H70" s="714"/>
      <c r="I70" s="714"/>
      <c r="J70" s="714"/>
      <c r="K70" s="714"/>
    </row>
    <row r="71" spans="1:23" ht="15" customHeight="1" x14ac:dyDescent="0.25">
      <c r="A71" s="718"/>
      <c r="B71" s="718"/>
      <c r="C71" s="718"/>
      <c r="D71" s="718"/>
      <c r="E71" s="1197" t="s">
        <v>1063</v>
      </c>
      <c r="F71" s="1197"/>
      <c r="G71" s="1197"/>
      <c r="H71" s="1197"/>
      <c r="I71" s="1197"/>
      <c r="J71" s="718"/>
      <c r="K71" s="718"/>
    </row>
    <row r="72" spans="1:23" ht="15" customHeight="1" x14ac:dyDescent="0.25">
      <c r="A72" s="718"/>
      <c r="B72" s="718"/>
      <c r="C72" s="718"/>
      <c r="D72" s="718"/>
      <c r="E72" s="719"/>
      <c r="F72" s="719"/>
      <c r="G72" s="719"/>
      <c r="H72" s="719"/>
      <c r="I72" s="719"/>
      <c r="J72" s="718"/>
      <c r="K72" s="718"/>
    </row>
    <row r="73" spans="1:23" ht="15" customHeight="1" x14ac:dyDescent="0.25">
      <c r="A73" s="1198"/>
      <c r="B73" s="1199"/>
      <c r="C73" s="1199"/>
      <c r="D73" s="1199"/>
      <c r="E73" s="1199"/>
      <c r="F73" s="1199"/>
      <c r="G73" s="1199"/>
      <c r="H73" s="1199"/>
      <c r="I73" s="1199"/>
      <c r="J73" s="1199"/>
      <c r="K73" s="1200"/>
    </row>
    <row r="74" spans="1:23" ht="15" customHeight="1" x14ac:dyDescent="0.25">
      <c r="A74" s="1201"/>
      <c r="B74" s="1202"/>
      <c r="C74" s="1202"/>
      <c r="D74" s="1202"/>
      <c r="E74" s="1202"/>
      <c r="F74" s="1202"/>
      <c r="G74" s="1202"/>
      <c r="H74" s="1202"/>
      <c r="I74" s="1202"/>
      <c r="J74" s="1202"/>
      <c r="K74" s="1203"/>
    </row>
    <row r="75" spans="1:23" ht="15" customHeight="1" x14ac:dyDescent="0.25">
      <c r="A75" s="1201"/>
      <c r="B75" s="1202"/>
      <c r="C75" s="1202"/>
      <c r="D75" s="1202"/>
      <c r="E75" s="1202"/>
      <c r="F75" s="1202"/>
      <c r="G75" s="1202"/>
      <c r="H75" s="1202"/>
      <c r="I75" s="1202"/>
      <c r="J75" s="1202"/>
      <c r="K75" s="1203"/>
    </row>
    <row r="76" spans="1:23" ht="15" customHeight="1" x14ac:dyDescent="0.25">
      <c r="A76" s="1201"/>
      <c r="B76" s="1202"/>
      <c r="C76" s="1202"/>
      <c r="D76" s="1202"/>
      <c r="E76" s="1202"/>
      <c r="F76" s="1202"/>
      <c r="G76" s="1202"/>
      <c r="H76" s="1202"/>
      <c r="I76" s="1202"/>
      <c r="J76" s="1202"/>
      <c r="K76" s="1203"/>
    </row>
    <row r="77" spans="1:23" ht="15" customHeight="1" x14ac:dyDescent="0.25">
      <c r="A77" s="1204"/>
      <c r="B77" s="1196"/>
      <c r="C77" s="1196"/>
      <c r="D77" s="1196"/>
      <c r="E77" s="1196"/>
      <c r="F77" s="1196"/>
      <c r="G77" s="1196"/>
      <c r="H77" s="1196"/>
      <c r="I77" s="1196"/>
      <c r="J77" s="1196"/>
      <c r="K77" s="1205"/>
    </row>
    <row r="78" spans="1:23" ht="15" customHeight="1" thickBot="1" x14ac:dyDescent="0.3">
      <c r="A78" s="721"/>
      <c r="B78" s="721"/>
      <c r="C78" s="721"/>
      <c r="D78" s="721"/>
      <c r="E78" s="721"/>
      <c r="F78" s="721"/>
      <c r="G78" s="721"/>
      <c r="H78" s="721"/>
      <c r="I78" s="722"/>
      <c r="J78" s="723" t="s">
        <v>1065</v>
      </c>
      <c r="K78" s="725"/>
    </row>
    <row r="79" spans="1:23" ht="15" customHeight="1" thickTop="1" x14ac:dyDescent="0.25">
      <c r="A79" s="624" t="s">
        <v>983</v>
      </c>
      <c r="B79" s="141"/>
      <c r="C79" s="724"/>
      <c r="D79" s="724"/>
      <c r="E79" s="724"/>
      <c r="F79" s="724"/>
      <c r="G79" s="724"/>
      <c r="H79" s="724"/>
      <c r="I79" s="724"/>
      <c r="J79" s="724"/>
      <c r="K79" s="724"/>
    </row>
    <row r="80" spans="1:23" ht="15" customHeight="1" x14ac:dyDescent="0.25">
      <c r="A80" s="430"/>
      <c r="B80" s="1162" t="s">
        <v>990</v>
      </c>
      <c r="C80" s="1119"/>
      <c r="D80" s="1119"/>
      <c r="E80" s="1119"/>
      <c r="F80" s="1119"/>
      <c r="G80" s="1119"/>
      <c r="H80" s="1119"/>
      <c r="I80" s="1119"/>
      <c r="J80" s="1119"/>
      <c r="K80" s="1119"/>
      <c r="V80" s="139" t="b">
        <v>0</v>
      </c>
    </row>
    <row r="81" spans="1:33" ht="15" customHeight="1" x14ac:dyDescent="0.25">
      <c r="A81" s="430"/>
      <c r="B81" s="1162" t="s">
        <v>992</v>
      </c>
      <c r="C81" s="1119"/>
      <c r="D81" s="1119"/>
      <c r="E81" s="1119"/>
      <c r="F81" s="1119"/>
      <c r="G81" s="1119"/>
      <c r="H81" s="1119"/>
      <c r="I81" s="1119"/>
      <c r="J81" s="1119"/>
      <c r="K81" s="1119"/>
      <c r="V81" s="139" t="b">
        <v>0</v>
      </c>
    </row>
    <row r="82" spans="1:33" ht="15" customHeight="1" x14ac:dyDescent="0.25">
      <c r="A82" s="430"/>
      <c r="B82" s="1162" t="s">
        <v>995</v>
      </c>
      <c r="C82" s="1119"/>
      <c r="D82" s="1119"/>
      <c r="E82" s="1119"/>
      <c r="F82" s="1119"/>
      <c r="G82" s="1119"/>
      <c r="H82" s="1119"/>
      <c r="I82" s="1119"/>
      <c r="J82" s="1119"/>
      <c r="K82" s="1119"/>
      <c r="V82" s="139" t="b">
        <v>0</v>
      </c>
      <c r="W82" s="139" t="str">
        <f>IF(AND(V80=TRUE,V81=TRUE,V82=TRUE),"See Assessment for justification and work order for measure parameters","No Measures Justified")</f>
        <v>No Measures Justified</v>
      </c>
    </row>
    <row r="83" spans="1:33" ht="15" customHeight="1" x14ac:dyDescent="0.25">
      <c r="A83" s="718"/>
      <c r="B83" s="718"/>
      <c r="C83" s="718"/>
      <c r="D83" s="718"/>
      <c r="E83" s="1197" t="s">
        <v>1063</v>
      </c>
      <c r="F83" s="1197"/>
      <c r="G83" s="1197"/>
      <c r="H83" s="1197"/>
      <c r="I83" s="1197"/>
      <c r="J83" s="718"/>
      <c r="K83" s="718"/>
    </row>
    <row r="84" spans="1:33" ht="15" customHeight="1" x14ac:dyDescent="0.25">
      <c r="A84" s="718"/>
      <c r="B84" s="718"/>
      <c r="C84" s="718"/>
      <c r="D84" s="718"/>
      <c r="E84" s="719"/>
      <c r="F84" s="719"/>
      <c r="G84" s="719"/>
      <c r="H84" s="719"/>
      <c r="I84" s="719"/>
      <c r="J84" s="718"/>
      <c r="K84" s="718"/>
    </row>
    <row r="85" spans="1:33" ht="15" customHeight="1" x14ac:dyDescent="0.25">
      <c r="A85" s="1198"/>
      <c r="B85" s="1199"/>
      <c r="C85" s="1199"/>
      <c r="D85" s="1199"/>
      <c r="E85" s="1199"/>
      <c r="F85" s="1199"/>
      <c r="G85" s="1199"/>
      <c r="H85" s="1199"/>
      <c r="I85" s="1199"/>
      <c r="J85" s="1199"/>
      <c r="K85" s="1200"/>
    </row>
    <row r="86" spans="1:33" ht="15" customHeight="1" x14ac:dyDescent="0.25">
      <c r="A86" s="1201"/>
      <c r="B86" s="1202"/>
      <c r="C86" s="1202"/>
      <c r="D86" s="1202"/>
      <c r="E86" s="1202"/>
      <c r="F86" s="1202"/>
      <c r="G86" s="1202"/>
      <c r="H86" s="1202"/>
      <c r="I86" s="1202"/>
      <c r="J86" s="1202"/>
      <c r="K86" s="1203"/>
    </row>
    <row r="87" spans="1:33" ht="15" customHeight="1" x14ac:dyDescent="0.25">
      <c r="A87" s="1201"/>
      <c r="B87" s="1202"/>
      <c r="C87" s="1202"/>
      <c r="D87" s="1202"/>
      <c r="E87" s="1202"/>
      <c r="F87" s="1202"/>
      <c r="G87" s="1202"/>
      <c r="H87" s="1202"/>
      <c r="I87" s="1202"/>
      <c r="J87" s="1202"/>
      <c r="K87" s="1203"/>
    </row>
    <row r="88" spans="1:33" ht="15" customHeight="1" x14ac:dyDescent="0.25">
      <c r="A88" s="1201"/>
      <c r="B88" s="1202"/>
      <c r="C88" s="1202"/>
      <c r="D88" s="1202"/>
      <c r="E88" s="1202"/>
      <c r="F88" s="1202"/>
      <c r="G88" s="1202"/>
      <c r="H88" s="1202"/>
      <c r="I88" s="1202"/>
      <c r="J88" s="1202"/>
      <c r="K88" s="1203"/>
    </row>
    <row r="89" spans="1:33" ht="15" customHeight="1" x14ac:dyDescent="0.25">
      <c r="A89" s="1204"/>
      <c r="B89" s="1196"/>
      <c r="C89" s="1196"/>
      <c r="D89" s="1196"/>
      <c r="E89" s="1196"/>
      <c r="F89" s="1196"/>
      <c r="G89" s="1196"/>
      <c r="H89" s="1196"/>
      <c r="I89" s="1196"/>
      <c r="J89" s="1196"/>
      <c r="K89" s="1205"/>
    </row>
    <row r="90" spans="1:33" ht="15" customHeight="1" thickBot="1" x14ac:dyDescent="0.3">
      <c r="A90" s="721"/>
      <c r="B90" s="721"/>
      <c r="C90" s="721"/>
      <c r="D90" s="721"/>
      <c r="E90" s="721"/>
      <c r="F90" s="721"/>
      <c r="G90" s="721"/>
      <c r="H90" s="721"/>
      <c r="I90" s="722"/>
      <c r="J90" s="723" t="s">
        <v>1065</v>
      </c>
      <c r="K90" s="725"/>
    </row>
    <row r="91" spans="1:33" s="626" customFormat="1" ht="21" customHeight="1" thickTop="1" x14ac:dyDescent="0.25">
      <c r="A91" s="1212" t="s">
        <v>187</v>
      </c>
      <c r="B91" s="1212"/>
      <c r="C91" s="1212"/>
      <c r="D91" s="1212"/>
      <c r="E91" s="1212"/>
      <c r="F91" s="1212"/>
      <c r="G91" s="1212"/>
      <c r="H91" s="1212"/>
      <c r="I91" s="1212"/>
      <c r="J91" s="1212"/>
      <c r="K91" s="1212"/>
    </row>
    <row r="92" spans="1:33" ht="15" customHeight="1" x14ac:dyDescent="0.25">
      <c r="A92" s="624" t="s">
        <v>993</v>
      </c>
      <c r="B92" s="141"/>
      <c r="C92" s="724"/>
      <c r="D92" s="724"/>
      <c r="E92" s="724"/>
      <c r="F92" s="724"/>
      <c r="G92" s="724"/>
      <c r="H92" s="724"/>
      <c r="I92" s="724"/>
      <c r="J92" s="724"/>
      <c r="K92" s="724"/>
    </row>
    <row r="93" spans="1:33" ht="15" customHeight="1" x14ac:dyDescent="0.25">
      <c r="A93" s="430"/>
      <c r="B93" s="1153" t="s">
        <v>1066</v>
      </c>
      <c r="C93" s="1153"/>
      <c r="D93" s="1153"/>
      <c r="E93" s="1153"/>
      <c r="F93" s="1153"/>
      <c r="G93" s="1153"/>
      <c r="H93" s="1153"/>
      <c r="I93" s="1153"/>
      <c r="J93" s="1153"/>
      <c r="K93" s="1153"/>
      <c r="AG93" s="726"/>
    </row>
    <row r="94" spans="1:33" ht="15" customHeight="1" x14ac:dyDescent="0.25">
      <c r="A94" s="430"/>
      <c r="B94" s="1153" t="s">
        <v>1059</v>
      </c>
      <c r="C94" s="1153"/>
      <c r="D94" s="1153"/>
      <c r="E94" s="1153"/>
      <c r="F94" s="1153"/>
      <c r="G94" s="1153"/>
      <c r="H94" s="1153"/>
      <c r="I94" s="1153"/>
      <c r="J94" s="1153"/>
      <c r="K94" s="1153"/>
      <c r="V94" s="139" t="b">
        <v>0</v>
      </c>
    </row>
    <row r="95" spans="1:33" ht="15" customHeight="1" x14ac:dyDescent="0.25">
      <c r="A95" s="430"/>
      <c r="B95" s="1153"/>
      <c r="C95" s="1153"/>
      <c r="D95" s="1153"/>
      <c r="E95" s="1153"/>
      <c r="F95" s="1153"/>
      <c r="G95" s="1153"/>
      <c r="H95" s="1153"/>
      <c r="I95" s="1153"/>
      <c r="J95" s="1153"/>
      <c r="K95" s="1153"/>
    </row>
    <row r="96" spans="1:33" ht="15" customHeight="1" x14ac:dyDescent="0.25">
      <c r="A96" s="430"/>
      <c r="B96" s="715"/>
      <c r="C96" s="715"/>
      <c r="D96" s="715"/>
      <c r="E96" s="715"/>
      <c r="F96" s="715"/>
      <c r="G96" s="715"/>
      <c r="H96" s="715"/>
      <c r="I96" s="715"/>
      <c r="J96" s="715"/>
      <c r="K96" s="715"/>
    </row>
    <row r="97" spans="1:22" ht="15" customHeight="1" x14ac:dyDescent="0.25">
      <c r="A97" s="718"/>
      <c r="B97" s="718"/>
      <c r="C97" s="718"/>
      <c r="D97" s="718"/>
      <c r="E97" s="1197" t="s">
        <v>1063</v>
      </c>
      <c r="F97" s="1197"/>
      <c r="G97" s="1197"/>
      <c r="H97" s="1197"/>
      <c r="I97" s="1197"/>
      <c r="J97" s="718"/>
      <c r="K97" s="718"/>
    </row>
    <row r="98" spans="1:22" ht="15" customHeight="1" x14ac:dyDescent="0.25">
      <c r="A98" s="718"/>
      <c r="B98" s="718"/>
      <c r="C98" s="718"/>
      <c r="D98" s="718"/>
      <c r="E98" s="719"/>
      <c r="F98" s="719"/>
      <c r="G98" s="719"/>
      <c r="H98" s="719"/>
      <c r="I98" s="719"/>
      <c r="J98" s="718"/>
      <c r="K98" s="718"/>
    </row>
    <row r="99" spans="1:22" ht="15" customHeight="1" x14ac:dyDescent="0.25">
      <c r="A99" s="1198"/>
      <c r="B99" s="1199"/>
      <c r="C99" s="1199"/>
      <c r="D99" s="1199"/>
      <c r="E99" s="1199"/>
      <c r="F99" s="1199"/>
      <c r="G99" s="1199"/>
      <c r="H99" s="1199"/>
      <c r="I99" s="1199"/>
      <c r="J99" s="1199"/>
      <c r="K99" s="1200"/>
    </row>
    <row r="100" spans="1:22" ht="15" customHeight="1" x14ac:dyDescent="0.25">
      <c r="A100" s="1201"/>
      <c r="B100" s="1202"/>
      <c r="C100" s="1202"/>
      <c r="D100" s="1202"/>
      <c r="E100" s="1202"/>
      <c r="F100" s="1202"/>
      <c r="G100" s="1202"/>
      <c r="H100" s="1202"/>
      <c r="I100" s="1202"/>
      <c r="J100" s="1202"/>
      <c r="K100" s="1203"/>
    </row>
    <row r="101" spans="1:22" ht="15" customHeight="1" x14ac:dyDescent="0.25">
      <c r="A101" s="1204"/>
      <c r="B101" s="1196"/>
      <c r="C101" s="1196"/>
      <c r="D101" s="1196"/>
      <c r="E101" s="1196"/>
      <c r="F101" s="1196"/>
      <c r="G101" s="1196"/>
      <c r="H101" s="1196"/>
      <c r="I101" s="1196"/>
      <c r="J101" s="1196"/>
      <c r="K101" s="1205"/>
    </row>
    <row r="102" spans="1:22" ht="15" customHeight="1" thickBot="1" x14ac:dyDescent="0.3">
      <c r="A102" s="721"/>
      <c r="B102" s="721"/>
      <c r="C102" s="721"/>
      <c r="D102" s="721"/>
      <c r="E102" s="721"/>
      <c r="F102" s="721"/>
      <c r="G102" s="721"/>
      <c r="H102" s="721"/>
      <c r="I102" s="727"/>
      <c r="J102" s="728" t="s">
        <v>1065</v>
      </c>
      <c r="K102" s="729"/>
    </row>
    <row r="103" spans="1:22" ht="15" customHeight="1" thickTop="1" x14ac:dyDescent="0.25">
      <c r="A103" s="625" t="s">
        <v>720</v>
      </c>
      <c r="B103" s="433"/>
      <c r="C103" s="1213"/>
      <c r="D103" s="1213"/>
      <c r="E103" s="1213"/>
      <c r="F103" s="1213"/>
      <c r="G103" s="1213"/>
      <c r="H103" s="1213"/>
      <c r="I103" s="1213"/>
      <c r="J103" s="1213"/>
      <c r="K103" s="1213"/>
    </row>
    <row r="104" spans="1:22" ht="15" customHeight="1" x14ac:dyDescent="0.25">
      <c r="A104" s="433"/>
      <c r="B104" s="1162" t="s">
        <v>1053</v>
      </c>
      <c r="C104" s="1119"/>
      <c r="D104" s="1119"/>
      <c r="E104" s="1119"/>
      <c r="F104" s="1119"/>
      <c r="G104" s="1119"/>
      <c r="H104" s="1119"/>
      <c r="I104" s="1119"/>
      <c r="J104" s="1119"/>
      <c r="K104" s="1119"/>
      <c r="V104" s="139" t="b">
        <v>0</v>
      </c>
    </row>
    <row r="105" spans="1:22" ht="15" customHeight="1" x14ac:dyDescent="0.25">
      <c r="A105" s="433"/>
      <c r="B105" s="1162" t="s">
        <v>1054</v>
      </c>
      <c r="C105" s="1119"/>
      <c r="D105" s="1119"/>
      <c r="E105" s="1119"/>
      <c r="F105" s="1119"/>
      <c r="G105" s="1119"/>
      <c r="H105" s="1119"/>
      <c r="I105" s="1119"/>
      <c r="J105" s="1119"/>
      <c r="K105" s="1119"/>
      <c r="V105" s="139" t="b">
        <v>0</v>
      </c>
    </row>
    <row r="106" spans="1:22" ht="15" customHeight="1" x14ac:dyDescent="0.25">
      <c r="A106" s="433"/>
      <c r="B106" s="623" t="s">
        <v>1002</v>
      </c>
      <c r="C106" s="430"/>
      <c r="D106" s="430"/>
      <c r="E106" s="430"/>
      <c r="F106" s="430"/>
      <c r="G106" s="430"/>
      <c r="H106" s="430"/>
      <c r="I106" s="430"/>
      <c r="J106" s="430"/>
      <c r="K106" s="430"/>
      <c r="V106" s="139" t="b">
        <v>0</v>
      </c>
    </row>
    <row r="107" spans="1:22" ht="15" customHeight="1" x14ac:dyDescent="0.25">
      <c r="A107" s="433"/>
      <c r="B107" s="623" t="s">
        <v>1003</v>
      </c>
      <c r="C107" s="430"/>
      <c r="D107" s="430"/>
      <c r="E107" s="430"/>
      <c r="F107" s="430"/>
      <c r="G107" s="430"/>
      <c r="H107" s="430"/>
      <c r="I107" s="430"/>
      <c r="J107" s="430"/>
      <c r="K107" s="430"/>
    </row>
    <row r="108" spans="1:22" ht="15" customHeight="1" x14ac:dyDescent="0.25">
      <c r="A108" s="433"/>
      <c r="B108" s="623"/>
      <c r="C108" s="430"/>
      <c r="D108" s="430"/>
      <c r="E108" s="430"/>
      <c r="F108" s="430"/>
      <c r="G108" s="430"/>
      <c r="H108" s="430"/>
      <c r="I108" s="430"/>
      <c r="J108" s="430"/>
      <c r="K108" s="430"/>
    </row>
    <row r="109" spans="1:22" ht="15" customHeight="1" x14ac:dyDescent="0.25">
      <c r="A109" s="718"/>
      <c r="B109" s="718"/>
      <c r="C109" s="718"/>
      <c r="D109" s="718"/>
      <c r="E109" s="1197" t="s">
        <v>1063</v>
      </c>
      <c r="F109" s="1197"/>
      <c r="G109" s="1197"/>
      <c r="H109" s="1197"/>
      <c r="I109" s="1197"/>
      <c r="J109" s="718"/>
      <c r="K109" s="718"/>
    </row>
    <row r="110" spans="1:22" ht="15" customHeight="1" x14ac:dyDescent="0.25">
      <c r="A110" s="718"/>
      <c r="B110" s="718"/>
      <c r="C110" s="718"/>
      <c r="D110" s="718"/>
      <c r="E110" s="719"/>
      <c r="F110" s="719"/>
      <c r="G110" s="719"/>
      <c r="H110" s="719"/>
      <c r="I110" s="719"/>
      <c r="J110" s="718"/>
      <c r="K110" s="718"/>
    </row>
    <row r="111" spans="1:22" ht="15" customHeight="1" x14ac:dyDescent="0.25">
      <c r="A111" s="1198"/>
      <c r="B111" s="1199"/>
      <c r="C111" s="1199"/>
      <c r="D111" s="1199"/>
      <c r="E111" s="1199"/>
      <c r="F111" s="1199"/>
      <c r="G111" s="1199"/>
      <c r="H111" s="1199"/>
      <c r="I111" s="1199"/>
      <c r="J111" s="1199"/>
      <c r="K111" s="1200"/>
    </row>
    <row r="112" spans="1:22" ht="15" customHeight="1" x14ac:dyDescent="0.25">
      <c r="A112" s="1201"/>
      <c r="B112" s="1202"/>
      <c r="C112" s="1202"/>
      <c r="D112" s="1202"/>
      <c r="E112" s="1202"/>
      <c r="F112" s="1202"/>
      <c r="G112" s="1202"/>
      <c r="H112" s="1202"/>
      <c r="I112" s="1202"/>
      <c r="J112" s="1202"/>
      <c r="K112" s="1203"/>
    </row>
    <row r="113" spans="1:28" ht="15" customHeight="1" x14ac:dyDescent="0.25">
      <c r="A113" s="1201"/>
      <c r="B113" s="1202"/>
      <c r="C113" s="1202"/>
      <c r="D113" s="1202"/>
      <c r="E113" s="1202"/>
      <c r="F113" s="1202"/>
      <c r="G113" s="1202"/>
      <c r="H113" s="1202"/>
      <c r="I113" s="1202"/>
      <c r="J113" s="1202"/>
      <c r="K113" s="1203"/>
    </row>
    <row r="114" spans="1:28" ht="15" customHeight="1" x14ac:dyDescent="0.25">
      <c r="A114" s="1201"/>
      <c r="B114" s="1202"/>
      <c r="C114" s="1202"/>
      <c r="D114" s="1202"/>
      <c r="E114" s="1202"/>
      <c r="F114" s="1202"/>
      <c r="G114" s="1202"/>
      <c r="H114" s="1202"/>
      <c r="I114" s="1202"/>
      <c r="J114" s="1202"/>
      <c r="K114" s="1203"/>
    </row>
    <row r="115" spans="1:28" ht="15" customHeight="1" x14ac:dyDescent="0.25">
      <c r="A115" s="1204"/>
      <c r="B115" s="1196"/>
      <c r="C115" s="1196"/>
      <c r="D115" s="1196"/>
      <c r="E115" s="1196"/>
      <c r="F115" s="1196"/>
      <c r="G115" s="1196"/>
      <c r="H115" s="1196"/>
      <c r="I115" s="1196"/>
      <c r="J115" s="1196"/>
      <c r="K115" s="1205"/>
    </row>
    <row r="116" spans="1:28" ht="15" customHeight="1" thickBot="1" x14ac:dyDescent="0.3">
      <c r="A116" s="721"/>
      <c r="B116" s="721"/>
      <c r="C116" s="721"/>
      <c r="D116" s="721"/>
      <c r="E116" s="721"/>
      <c r="F116" s="721"/>
      <c r="G116" s="721"/>
      <c r="H116" s="721"/>
      <c r="I116" s="722"/>
      <c r="J116" s="723" t="s">
        <v>1065</v>
      </c>
      <c r="K116" s="725"/>
    </row>
    <row r="117" spans="1:28" ht="15" customHeight="1" thickTop="1" x14ac:dyDescent="0.25">
      <c r="A117" s="625" t="s">
        <v>998</v>
      </c>
      <c r="B117" s="433"/>
      <c r="C117" s="1213"/>
      <c r="D117" s="1213"/>
      <c r="E117" s="1213"/>
      <c r="F117" s="1213"/>
      <c r="G117" s="1213"/>
      <c r="H117" s="1213"/>
      <c r="I117" s="1213"/>
      <c r="J117" s="1213"/>
      <c r="K117" s="1213"/>
    </row>
    <row r="118" spans="1:28" ht="15" customHeight="1" x14ac:dyDescent="0.25">
      <c r="A118" s="430"/>
      <c r="B118" s="433" t="s">
        <v>999</v>
      </c>
      <c r="C118" s="430"/>
      <c r="D118" s="430"/>
      <c r="E118" s="430"/>
      <c r="F118" s="430"/>
      <c r="G118" s="430"/>
      <c r="H118" s="430"/>
      <c r="I118" s="430"/>
      <c r="J118" s="430"/>
      <c r="K118" s="430"/>
      <c r="N118" s="140"/>
      <c r="O118" s="140"/>
      <c r="P118" s="140"/>
      <c r="Q118" s="140"/>
      <c r="R118" s="140"/>
      <c r="S118" s="140"/>
      <c r="T118" s="140"/>
      <c r="U118" s="140"/>
      <c r="V118" s="140" t="b">
        <v>0</v>
      </c>
      <c r="W118" s="139" t="e">
        <f>IF(OR(V104=TRUE,V105=TRUE,V106=TRUE,#REF!=TRUE,V118=TRUE),"Unit met required criteria above &amp; assessment justifies measures on work orders","No Measures Justified")</f>
        <v>#REF!</v>
      </c>
    </row>
    <row r="119" spans="1:28" ht="15" customHeight="1" x14ac:dyDescent="0.25">
      <c r="A119" s="430"/>
      <c r="B119" s="433"/>
      <c r="C119" s="430"/>
      <c r="D119" s="430"/>
      <c r="E119" s="430"/>
      <c r="F119" s="430"/>
      <c r="G119" s="430"/>
      <c r="H119" s="430"/>
      <c r="I119" s="430"/>
      <c r="J119" s="430"/>
      <c r="K119" s="430"/>
      <c r="N119" s="140"/>
      <c r="O119" s="140"/>
      <c r="P119" s="140"/>
      <c r="Q119" s="140"/>
      <c r="R119" s="140"/>
      <c r="S119" s="140"/>
      <c r="T119" s="140"/>
      <c r="U119" s="140"/>
      <c r="V119" s="140"/>
    </row>
    <row r="120" spans="1:28" ht="15" customHeight="1" x14ac:dyDescent="0.25">
      <c r="A120" s="718"/>
      <c r="B120" s="718"/>
      <c r="C120" s="718"/>
      <c r="D120" s="718"/>
      <c r="E120" s="1197" t="s">
        <v>1063</v>
      </c>
      <c r="F120" s="1197"/>
      <c r="G120" s="1197"/>
      <c r="H120" s="1197"/>
      <c r="I120" s="1197"/>
      <c r="J120" s="718"/>
      <c r="K120" s="718"/>
      <c r="N120" s="140"/>
      <c r="O120" s="140"/>
      <c r="P120" s="140"/>
      <c r="Q120" s="140"/>
      <c r="R120" s="140"/>
      <c r="S120" s="140"/>
      <c r="T120" s="140"/>
      <c r="U120" s="140"/>
      <c r="V120" s="140"/>
    </row>
    <row r="121" spans="1:28" ht="15" customHeight="1" x14ac:dyDescent="0.25">
      <c r="A121" s="718"/>
      <c r="B121" s="718"/>
      <c r="C121" s="718"/>
      <c r="D121" s="718"/>
      <c r="E121" s="719"/>
      <c r="F121" s="719"/>
      <c r="G121" s="719"/>
      <c r="H121" s="719"/>
      <c r="I121" s="719"/>
      <c r="J121" s="718"/>
      <c r="K121" s="718"/>
      <c r="N121" s="140"/>
      <c r="O121" s="140"/>
      <c r="P121" s="140"/>
      <c r="Q121" s="140"/>
      <c r="R121" s="140"/>
      <c r="S121" s="140"/>
      <c r="T121" s="140"/>
      <c r="U121" s="140"/>
      <c r="V121" s="140"/>
    </row>
    <row r="122" spans="1:28" ht="15" customHeight="1" x14ac:dyDescent="0.25">
      <c r="A122" s="1198"/>
      <c r="B122" s="1199"/>
      <c r="C122" s="1199"/>
      <c r="D122" s="1199"/>
      <c r="E122" s="1199"/>
      <c r="F122" s="1199"/>
      <c r="G122" s="1199"/>
      <c r="H122" s="1199"/>
      <c r="I122" s="1199"/>
      <c r="J122" s="1199"/>
      <c r="K122" s="1200"/>
      <c r="N122" s="140"/>
      <c r="O122" s="140"/>
      <c r="P122" s="140"/>
      <c r="Q122" s="140"/>
      <c r="R122" s="140"/>
      <c r="S122" s="140"/>
      <c r="T122" s="140"/>
      <c r="U122" s="140"/>
      <c r="V122" s="140"/>
    </row>
    <row r="123" spans="1:28" ht="15" customHeight="1" x14ac:dyDescent="0.25">
      <c r="A123" s="1201"/>
      <c r="B123" s="1202"/>
      <c r="C123" s="1202"/>
      <c r="D123" s="1202"/>
      <c r="E123" s="1202"/>
      <c r="F123" s="1202"/>
      <c r="G123" s="1202"/>
      <c r="H123" s="1202"/>
      <c r="I123" s="1202"/>
      <c r="J123" s="1202"/>
      <c r="K123" s="1203"/>
      <c r="N123" s="140"/>
      <c r="O123" s="140"/>
      <c r="P123" s="140"/>
      <c r="Q123" s="140"/>
      <c r="R123" s="140"/>
      <c r="S123" s="140"/>
      <c r="T123" s="140"/>
      <c r="U123" s="140"/>
      <c r="V123" s="140"/>
    </row>
    <row r="124" spans="1:28" ht="15" customHeight="1" x14ac:dyDescent="0.25">
      <c r="A124" s="1204"/>
      <c r="B124" s="1196"/>
      <c r="C124" s="1196"/>
      <c r="D124" s="1196"/>
      <c r="E124" s="1196"/>
      <c r="F124" s="1196"/>
      <c r="G124" s="1196"/>
      <c r="H124" s="1196"/>
      <c r="I124" s="1196"/>
      <c r="J124" s="1196"/>
      <c r="K124" s="1205"/>
      <c r="N124" s="140"/>
      <c r="O124" s="140"/>
      <c r="P124" s="140"/>
      <c r="Q124" s="140"/>
      <c r="R124" s="140"/>
      <c r="S124" s="140"/>
      <c r="T124" s="140"/>
      <c r="U124" s="140"/>
      <c r="V124" s="140"/>
    </row>
    <row r="125" spans="1:28" ht="15" customHeight="1" thickBot="1" x14ac:dyDescent="0.3">
      <c r="A125" s="721"/>
      <c r="B125" s="721"/>
      <c r="C125" s="721"/>
      <c r="D125" s="721"/>
      <c r="E125" s="721"/>
      <c r="F125" s="721"/>
      <c r="G125" s="721"/>
      <c r="H125" s="721"/>
      <c r="I125" s="722"/>
      <c r="J125" s="723" t="s">
        <v>1065</v>
      </c>
      <c r="K125" s="725"/>
      <c r="N125" s="140"/>
      <c r="O125" s="140"/>
      <c r="P125" s="140"/>
      <c r="Q125" s="140"/>
      <c r="R125" s="140"/>
      <c r="S125" s="140"/>
      <c r="T125" s="140"/>
      <c r="U125" s="140"/>
      <c r="V125" s="140"/>
    </row>
    <row r="126" spans="1:28" ht="15" customHeight="1" thickTop="1" x14ac:dyDescent="0.25">
      <c r="A126" s="624" t="s">
        <v>719</v>
      </c>
      <c r="B126" s="430"/>
      <c r="C126" s="430"/>
      <c r="D126" s="1211"/>
      <c r="E126" s="1211"/>
      <c r="F126" s="1211"/>
      <c r="G126" s="1211"/>
      <c r="H126" s="1211"/>
      <c r="I126" s="1211"/>
      <c r="J126" s="1211"/>
      <c r="K126" s="1211"/>
    </row>
    <row r="127" spans="1:28" ht="15" customHeight="1" x14ac:dyDescent="0.25">
      <c r="A127" s="433"/>
      <c r="B127" s="1162" t="s">
        <v>1004</v>
      </c>
      <c r="C127" s="1119"/>
      <c r="D127" s="1119"/>
      <c r="E127" s="1119"/>
      <c r="F127" s="1119"/>
      <c r="G127" s="1119"/>
      <c r="H127" s="1119"/>
      <c r="I127" s="1119"/>
      <c r="J127" s="1119"/>
      <c r="K127" s="1119"/>
      <c r="V127" s="139" t="b">
        <v>0</v>
      </c>
      <c r="W127" s="140"/>
      <c r="X127" s="140"/>
      <c r="Z127" s="140"/>
      <c r="AA127" s="140"/>
      <c r="AB127" s="140"/>
    </row>
    <row r="128" spans="1:28" ht="15" customHeight="1" x14ac:dyDescent="0.25">
      <c r="A128" s="430"/>
      <c r="B128" s="1162" t="s">
        <v>1007</v>
      </c>
      <c r="C128" s="1119"/>
      <c r="D128" s="1119"/>
      <c r="E128" s="1119"/>
      <c r="F128" s="1119"/>
      <c r="G128" s="1119"/>
      <c r="H128" s="1119"/>
      <c r="I128" s="1119"/>
      <c r="J128" s="1119"/>
      <c r="K128" s="1119"/>
      <c r="V128" s="139" t="b">
        <v>0</v>
      </c>
    </row>
    <row r="129" spans="1:24" ht="15" customHeight="1" x14ac:dyDescent="0.25">
      <c r="A129" s="433"/>
      <c r="B129" s="623" t="s">
        <v>1005</v>
      </c>
      <c r="C129" s="430"/>
      <c r="D129" s="430"/>
      <c r="E129" s="430"/>
      <c r="F129" s="430"/>
      <c r="G129" s="430"/>
      <c r="H129" s="430"/>
      <c r="I129" s="430"/>
      <c r="J129" s="430"/>
      <c r="K129" s="430"/>
      <c r="V129" s="139" t="b">
        <v>0</v>
      </c>
      <c r="W129" s="139" t="str">
        <f>IF(AND(V127=TRUE,V128=TRUE,V129=TRUE),"Unit met required criteria above &amp; assessment justifies measures on work orders","No Measures Justified")</f>
        <v>No Measures Justified</v>
      </c>
    </row>
    <row r="130" spans="1:24" ht="15" customHeight="1" x14ac:dyDescent="0.25">
      <c r="A130" s="433"/>
      <c r="B130" s="623" t="s">
        <v>1006</v>
      </c>
      <c r="C130" s="430"/>
      <c r="D130" s="430"/>
      <c r="E130" s="430"/>
      <c r="F130" s="430"/>
      <c r="G130" s="430"/>
      <c r="H130" s="430"/>
      <c r="I130" s="430"/>
      <c r="J130" s="430"/>
      <c r="K130" s="430"/>
    </row>
    <row r="131" spans="1:24" ht="15" customHeight="1" x14ac:dyDescent="0.25">
      <c r="A131" s="433"/>
      <c r="B131" s="623"/>
      <c r="C131" s="430"/>
      <c r="D131" s="430"/>
      <c r="E131" s="430"/>
      <c r="F131" s="430"/>
      <c r="G131" s="430"/>
      <c r="H131" s="430"/>
      <c r="I131" s="430"/>
      <c r="J131" s="430"/>
      <c r="K131" s="430"/>
    </row>
    <row r="132" spans="1:24" ht="15" customHeight="1" x14ac:dyDescent="0.25">
      <c r="A132" s="718"/>
      <c r="B132" s="718"/>
      <c r="C132" s="718"/>
      <c r="D132" s="718"/>
      <c r="E132" s="1197" t="s">
        <v>1063</v>
      </c>
      <c r="F132" s="1197"/>
      <c r="G132" s="1197"/>
      <c r="H132" s="1197"/>
      <c r="I132" s="1197"/>
      <c r="J132" s="718"/>
      <c r="K132" s="718"/>
    </row>
    <row r="133" spans="1:24" ht="15" customHeight="1" x14ac:dyDescent="0.25">
      <c r="A133" s="718"/>
      <c r="B133" s="718"/>
      <c r="C133" s="718"/>
      <c r="D133" s="718"/>
      <c r="E133" s="719"/>
      <c r="F133" s="719"/>
      <c r="G133" s="719"/>
      <c r="H133" s="719"/>
      <c r="I133" s="719"/>
      <c r="J133" s="718"/>
      <c r="K133" s="718"/>
    </row>
    <row r="134" spans="1:24" ht="15" customHeight="1" x14ac:dyDescent="0.25">
      <c r="A134" s="1198"/>
      <c r="B134" s="1199"/>
      <c r="C134" s="1199"/>
      <c r="D134" s="1199"/>
      <c r="E134" s="1199"/>
      <c r="F134" s="1199"/>
      <c r="G134" s="1199"/>
      <c r="H134" s="1199"/>
      <c r="I134" s="1199"/>
      <c r="J134" s="1199"/>
      <c r="K134" s="1200"/>
    </row>
    <row r="135" spans="1:24" ht="15" customHeight="1" x14ac:dyDescent="0.25">
      <c r="A135" s="1201"/>
      <c r="B135" s="1202"/>
      <c r="C135" s="1202"/>
      <c r="D135" s="1202"/>
      <c r="E135" s="1202"/>
      <c r="F135" s="1202"/>
      <c r="G135" s="1202"/>
      <c r="H135" s="1202"/>
      <c r="I135" s="1202"/>
      <c r="J135" s="1202"/>
      <c r="K135" s="1203"/>
    </row>
    <row r="136" spans="1:24" ht="15" customHeight="1" x14ac:dyDescent="0.25">
      <c r="A136" s="1201"/>
      <c r="B136" s="1202"/>
      <c r="C136" s="1202"/>
      <c r="D136" s="1202"/>
      <c r="E136" s="1202"/>
      <c r="F136" s="1202"/>
      <c r="G136" s="1202"/>
      <c r="H136" s="1202"/>
      <c r="I136" s="1202"/>
      <c r="J136" s="1202"/>
      <c r="K136" s="1203"/>
    </row>
    <row r="137" spans="1:24" ht="15" customHeight="1" x14ac:dyDescent="0.25">
      <c r="A137" s="1201"/>
      <c r="B137" s="1202"/>
      <c r="C137" s="1202"/>
      <c r="D137" s="1202"/>
      <c r="E137" s="1202"/>
      <c r="F137" s="1202"/>
      <c r="G137" s="1202"/>
      <c r="H137" s="1202"/>
      <c r="I137" s="1202"/>
      <c r="J137" s="1202"/>
      <c r="K137" s="1203"/>
    </row>
    <row r="138" spans="1:24" ht="15" customHeight="1" x14ac:dyDescent="0.25">
      <c r="A138" s="1204"/>
      <c r="B138" s="1196"/>
      <c r="C138" s="1196"/>
      <c r="D138" s="1196"/>
      <c r="E138" s="1196"/>
      <c r="F138" s="1196"/>
      <c r="G138" s="1196"/>
      <c r="H138" s="1196"/>
      <c r="I138" s="1196"/>
      <c r="J138" s="1196"/>
      <c r="K138" s="1205"/>
    </row>
    <row r="139" spans="1:24" ht="15" customHeight="1" thickBot="1" x14ac:dyDescent="0.3">
      <c r="A139" s="721"/>
      <c r="B139" s="721"/>
      <c r="C139" s="721"/>
      <c r="D139" s="721"/>
      <c r="E139" s="721"/>
      <c r="F139" s="721"/>
      <c r="G139" s="721"/>
      <c r="H139" s="721"/>
      <c r="I139" s="722"/>
      <c r="J139" s="723" t="s">
        <v>1065</v>
      </c>
      <c r="K139" s="725"/>
    </row>
    <row r="140" spans="1:24" ht="15" customHeight="1" thickTop="1" x14ac:dyDescent="0.25">
      <c r="A140" s="624" t="s">
        <v>721</v>
      </c>
      <c r="B140" s="430"/>
      <c r="C140" s="1211"/>
      <c r="D140" s="1211"/>
      <c r="E140" s="1211"/>
      <c r="F140" s="1211"/>
      <c r="G140" s="1211"/>
      <c r="H140" s="1211"/>
      <c r="I140" s="1211"/>
      <c r="J140" s="1211"/>
      <c r="K140" s="1211"/>
    </row>
    <row r="141" spans="1:24" ht="15" customHeight="1" x14ac:dyDescent="0.25">
      <c r="A141" s="433"/>
      <c r="B141" s="1119" t="s">
        <v>1008</v>
      </c>
      <c r="C141" s="1119"/>
      <c r="D141" s="1119"/>
      <c r="E141" s="1119"/>
      <c r="F141" s="1119"/>
      <c r="G141" s="1119"/>
      <c r="H141" s="1119"/>
      <c r="I141" s="1119"/>
      <c r="J141" s="1119"/>
      <c r="K141" s="1119"/>
      <c r="V141" s="139" t="b">
        <v>0</v>
      </c>
      <c r="W141" s="139" t="str">
        <f>IF(AND(V141=TRUE,V142=TRUE,V143=TRUE),"True","False")</f>
        <v>False</v>
      </c>
      <c r="X141" s="139" t="e">
        <f>IF(OR(#REF!="TRUE",W145=TRUE,W147=TRUE,W149=TRUE,W150=TRUE),"Unit met required criteria above &amp; assessment justifies measures on work orders","No Measures Justified")</f>
        <v>#REF!</v>
      </c>
    </row>
    <row r="142" spans="1:24" ht="15" customHeight="1" x14ac:dyDescent="0.25">
      <c r="A142" s="433"/>
      <c r="B142" s="1162" t="s">
        <v>1009</v>
      </c>
      <c r="C142" s="1119"/>
      <c r="D142" s="1119"/>
      <c r="E142" s="1119"/>
      <c r="F142" s="1119"/>
      <c r="G142" s="1119"/>
      <c r="H142" s="1119"/>
      <c r="I142" s="1119"/>
      <c r="J142" s="1119"/>
      <c r="K142" s="1119"/>
      <c r="V142" s="139" t="b">
        <v>0</v>
      </c>
      <c r="W142" s="139" t="str">
        <f>IF(AND(V141=TRUE,V142=TRUE,V143=TRUE),"True","False")</f>
        <v>False</v>
      </c>
    </row>
    <row r="143" spans="1:24" ht="15" customHeight="1" x14ac:dyDescent="0.25">
      <c r="A143" s="433"/>
      <c r="B143" s="623" t="s">
        <v>1010</v>
      </c>
      <c r="C143" s="430"/>
      <c r="D143" s="430"/>
      <c r="E143" s="430"/>
      <c r="F143" s="430"/>
      <c r="G143" s="430"/>
      <c r="H143" s="430"/>
      <c r="I143" s="430"/>
      <c r="J143" s="430"/>
      <c r="K143" s="430"/>
      <c r="V143" s="139" t="b">
        <v>0</v>
      </c>
      <c r="W143" s="139" t="str">
        <f>IF(AND(V141=TRUE,V142=TRUE,V143=TRUE,V145=TRUE),"True","False")</f>
        <v>False</v>
      </c>
    </row>
    <row r="144" spans="1:24" ht="15" customHeight="1" x14ac:dyDescent="0.25">
      <c r="A144" s="433"/>
      <c r="B144" s="623" t="s">
        <v>1011</v>
      </c>
      <c r="C144" s="430"/>
      <c r="D144" s="430"/>
      <c r="E144" s="430"/>
      <c r="F144" s="430"/>
      <c r="G144" s="430"/>
      <c r="H144" s="430"/>
      <c r="I144" s="430"/>
      <c r="J144" s="430"/>
      <c r="K144" s="430"/>
    </row>
    <row r="145" spans="1:23" ht="15" customHeight="1" x14ac:dyDescent="0.25">
      <c r="A145" s="433"/>
      <c r="B145" s="623" t="s">
        <v>1012</v>
      </c>
      <c r="C145" s="430"/>
      <c r="D145" s="430"/>
      <c r="E145" s="430"/>
      <c r="F145" s="430"/>
      <c r="G145" s="430"/>
      <c r="H145" s="430"/>
      <c r="I145" s="430"/>
      <c r="J145" s="430"/>
      <c r="K145" s="430"/>
      <c r="V145" s="139" t="b">
        <v>0</v>
      </c>
      <c r="W145" s="139" t="e">
        <f>IF(OR(#REF!=TRUE,V145=TRUE),"True","False")</f>
        <v>#REF!</v>
      </c>
    </row>
    <row r="146" spans="1:23" ht="15" customHeight="1" x14ac:dyDescent="0.25">
      <c r="A146" s="433"/>
      <c r="B146" s="633" t="s">
        <v>1013</v>
      </c>
      <c r="C146" s="632"/>
      <c r="D146" s="632"/>
      <c r="E146" s="632"/>
      <c r="F146" s="632"/>
      <c r="G146" s="632"/>
      <c r="H146" s="632"/>
      <c r="I146" s="632"/>
      <c r="J146" s="632"/>
      <c r="K146" s="632"/>
    </row>
    <row r="147" spans="1:23" ht="15" customHeight="1" x14ac:dyDescent="0.25">
      <c r="A147" s="433"/>
      <c r="B147" s="623" t="s">
        <v>1014</v>
      </c>
      <c r="C147" s="430"/>
      <c r="D147" s="430"/>
      <c r="E147" s="430"/>
      <c r="F147" s="430"/>
      <c r="G147" s="430"/>
      <c r="H147" s="430"/>
      <c r="I147" s="430"/>
      <c r="J147" s="430"/>
      <c r="K147" s="430"/>
      <c r="V147" s="139" t="b">
        <v>0</v>
      </c>
      <c r="W147" s="139" t="e">
        <f>IF(OR(#REF!=TRUE,V147=TRUE),"True","False")</f>
        <v>#REF!</v>
      </c>
    </row>
    <row r="148" spans="1:23" ht="15" customHeight="1" x14ac:dyDescent="0.25">
      <c r="A148" s="433"/>
      <c r="B148" s="623" t="s">
        <v>1015</v>
      </c>
      <c r="C148" s="430"/>
      <c r="D148" s="430"/>
      <c r="E148" s="430"/>
      <c r="F148" s="430"/>
      <c r="G148" s="430"/>
      <c r="H148" s="430"/>
      <c r="I148" s="430"/>
      <c r="J148" s="430"/>
      <c r="K148" s="430"/>
    </row>
    <row r="149" spans="1:23" ht="15" customHeight="1" x14ac:dyDescent="0.25">
      <c r="A149" s="433"/>
      <c r="B149" s="1162" t="s">
        <v>1016</v>
      </c>
      <c r="C149" s="1119"/>
      <c r="D149" s="1119"/>
      <c r="E149" s="1119"/>
      <c r="F149" s="1119"/>
      <c r="G149" s="1119"/>
      <c r="H149" s="1119"/>
      <c r="I149" s="1119"/>
      <c r="J149" s="1119"/>
      <c r="K149" s="1119"/>
      <c r="V149" s="139" t="b">
        <v>0</v>
      </c>
      <c r="W149" s="139" t="e">
        <f>IF(OR(#REF!=TRUE,V149=TRUE),"True","False")</f>
        <v>#REF!</v>
      </c>
    </row>
    <row r="150" spans="1:23" ht="15" customHeight="1" x14ac:dyDescent="0.25">
      <c r="A150" s="433"/>
      <c r="B150" s="1162" t="s">
        <v>1017</v>
      </c>
      <c r="C150" s="1119"/>
      <c r="D150" s="1119"/>
      <c r="E150" s="1119"/>
      <c r="F150" s="1119"/>
      <c r="G150" s="1119"/>
      <c r="H150" s="1119"/>
      <c r="I150" s="1119"/>
      <c r="J150" s="1119"/>
      <c r="K150" s="1119"/>
      <c r="V150" s="139" t="b">
        <v>0</v>
      </c>
      <c r="W150" s="139" t="e">
        <f>IF(AND(#REF!="TRUE",V150=TRUE,V151=TRUE,#REF!=TRUE),"True","False")</f>
        <v>#REF!</v>
      </c>
    </row>
    <row r="151" spans="1:23" ht="15" customHeight="1" x14ac:dyDescent="0.25">
      <c r="A151" s="433"/>
      <c r="B151" s="433"/>
      <c r="C151" s="623" t="s">
        <v>1018</v>
      </c>
      <c r="D151" s="430"/>
      <c r="E151" s="430"/>
      <c r="F151" s="430"/>
      <c r="G151" s="430"/>
      <c r="H151" s="430"/>
      <c r="I151" s="430"/>
      <c r="J151" s="430"/>
      <c r="K151" s="430"/>
      <c r="V151" s="139" t="b">
        <v>0</v>
      </c>
    </row>
    <row r="152" spans="1:23" ht="15" customHeight="1" x14ac:dyDescent="0.25">
      <c r="A152" s="433"/>
      <c r="B152" s="433"/>
      <c r="C152" s="633" t="s">
        <v>1019</v>
      </c>
      <c r="D152" s="632"/>
      <c r="E152" s="632"/>
      <c r="F152" s="632"/>
      <c r="G152" s="632"/>
      <c r="H152" s="632"/>
      <c r="I152" s="632"/>
      <c r="J152" s="632"/>
      <c r="K152" s="632"/>
    </row>
    <row r="153" spans="1:23" ht="15" customHeight="1" x14ac:dyDescent="0.25">
      <c r="A153" s="433"/>
      <c r="B153" s="433"/>
      <c r="C153" s="716"/>
      <c r="D153" s="713"/>
      <c r="E153" s="713"/>
      <c r="F153" s="713"/>
      <c r="G153" s="713"/>
      <c r="H153" s="713"/>
      <c r="I153" s="713"/>
      <c r="J153" s="713"/>
      <c r="K153" s="713"/>
    </row>
    <row r="154" spans="1:23" ht="15" customHeight="1" x14ac:dyDescent="0.25">
      <c r="A154" s="718"/>
      <c r="B154" s="718"/>
      <c r="C154" s="718"/>
      <c r="D154" s="718"/>
      <c r="E154" s="1197" t="s">
        <v>1063</v>
      </c>
      <c r="F154" s="1197"/>
      <c r="G154" s="1197"/>
      <c r="H154" s="1197"/>
      <c r="I154" s="1197"/>
      <c r="J154" s="718"/>
      <c r="K154" s="718"/>
    </row>
    <row r="155" spans="1:23" ht="15" customHeight="1" x14ac:dyDescent="0.25">
      <c r="A155" s="718"/>
      <c r="B155" s="718"/>
      <c r="C155" s="718"/>
      <c r="D155" s="718"/>
      <c r="E155" s="719"/>
      <c r="F155" s="719"/>
      <c r="G155" s="719"/>
      <c r="H155" s="719"/>
      <c r="I155" s="719"/>
      <c r="J155" s="718"/>
      <c r="K155" s="718"/>
    </row>
    <row r="156" spans="1:23" ht="15" customHeight="1" x14ac:dyDescent="0.25">
      <c r="A156" s="1198"/>
      <c r="B156" s="1199"/>
      <c r="C156" s="1199"/>
      <c r="D156" s="1199"/>
      <c r="E156" s="1199"/>
      <c r="F156" s="1199"/>
      <c r="G156" s="1199"/>
      <c r="H156" s="1199"/>
      <c r="I156" s="1199"/>
      <c r="J156" s="1199"/>
      <c r="K156" s="1200"/>
    </row>
    <row r="157" spans="1:23" ht="15" customHeight="1" x14ac:dyDescent="0.25">
      <c r="A157" s="1201"/>
      <c r="B157" s="1202"/>
      <c r="C157" s="1202"/>
      <c r="D157" s="1202"/>
      <c r="E157" s="1202"/>
      <c r="F157" s="1202"/>
      <c r="G157" s="1202"/>
      <c r="H157" s="1202"/>
      <c r="I157" s="1202"/>
      <c r="J157" s="1202"/>
      <c r="K157" s="1203"/>
    </row>
    <row r="158" spans="1:23" ht="15" customHeight="1" x14ac:dyDescent="0.25">
      <c r="A158" s="1201"/>
      <c r="B158" s="1202"/>
      <c r="C158" s="1202"/>
      <c r="D158" s="1202"/>
      <c r="E158" s="1202"/>
      <c r="F158" s="1202"/>
      <c r="G158" s="1202"/>
      <c r="H158" s="1202"/>
      <c r="I158" s="1202"/>
      <c r="J158" s="1202"/>
      <c r="K158" s="1203"/>
    </row>
    <row r="159" spans="1:23" ht="15" customHeight="1" x14ac:dyDescent="0.25">
      <c r="A159" s="1201"/>
      <c r="B159" s="1202"/>
      <c r="C159" s="1202"/>
      <c r="D159" s="1202"/>
      <c r="E159" s="1202"/>
      <c r="F159" s="1202"/>
      <c r="G159" s="1202"/>
      <c r="H159" s="1202"/>
      <c r="I159" s="1202"/>
      <c r="J159" s="1202"/>
      <c r="K159" s="1203"/>
    </row>
    <row r="160" spans="1:23" ht="15" customHeight="1" x14ac:dyDescent="0.25">
      <c r="A160" s="1204"/>
      <c r="B160" s="1196"/>
      <c r="C160" s="1196"/>
      <c r="D160" s="1196"/>
      <c r="E160" s="1196"/>
      <c r="F160" s="1196"/>
      <c r="G160" s="1196"/>
      <c r="H160" s="1196"/>
      <c r="I160" s="1196"/>
      <c r="J160" s="1196"/>
      <c r="K160" s="1205"/>
    </row>
    <row r="161" spans="1:24" ht="15" customHeight="1" thickBot="1" x14ac:dyDescent="0.3">
      <c r="A161" s="721"/>
      <c r="B161" s="721"/>
      <c r="C161" s="721"/>
      <c r="D161" s="721"/>
      <c r="E161" s="721"/>
      <c r="F161" s="721"/>
      <c r="G161" s="721"/>
      <c r="H161" s="721"/>
      <c r="I161" s="722"/>
      <c r="J161" s="723" t="s">
        <v>1065</v>
      </c>
      <c r="K161" s="725"/>
    </row>
    <row r="162" spans="1:24" ht="15" customHeight="1" thickTop="1" thickBot="1" x14ac:dyDescent="0.3">
      <c r="A162" s="624" t="s">
        <v>723</v>
      </c>
      <c r="B162" s="430"/>
      <c r="C162" s="430"/>
      <c r="D162" s="430"/>
      <c r="E162" s="1214"/>
      <c r="F162" s="1214"/>
      <c r="G162" s="1214"/>
      <c r="H162" s="1214"/>
      <c r="I162" s="1214"/>
      <c r="J162" s="1214"/>
      <c r="K162" s="1214"/>
      <c r="L162" s="428"/>
      <c r="M162" s="429"/>
    </row>
    <row r="163" spans="1:24" ht="15" customHeight="1" x14ac:dyDescent="0.25">
      <c r="A163" s="433"/>
      <c r="B163" s="1119" t="s">
        <v>764</v>
      </c>
      <c r="C163" s="1119"/>
      <c r="D163" s="1119"/>
      <c r="E163" s="1119"/>
      <c r="F163" s="1119"/>
      <c r="G163" s="1119"/>
      <c r="H163" s="1119"/>
      <c r="I163" s="1119"/>
      <c r="J163" s="1119"/>
      <c r="K163" s="1119"/>
      <c r="V163" s="139" t="b">
        <v>0</v>
      </c>
      <c r="W163" s="139" t="b">
        <f>IF(AND(V163=TRUE,V164=TRUE,V165=TRUE,V166=TRUE),"Yes")</f>
        <v>0</v>
      </c>
      <c r="X163" s="139" t="e">
        <f>IF(AND(W163="YES",W169="Yes"),"HVAC met required criteria justifying replacement",IF(AND(#REF!="TRUE",W163=FALSE),"AC only components of the HVAC system met replacement criteria","No HVAC Measures Justified"))</f>
        <v>#REF!</v>
      </c>
    </row>
    <row r="164" spans="1:24" ht="15" customHeight="1" x14ac:dyDescent="0.25">
      <c r="A164" s="433"/>
      <c r="B164" s="433"/>
      <c r="C164" s="1138" t="s">
        <v>1055</v>
      </c>
      <c r="D164" s="1119"/>
      <c r="E164" s="1119"/>
      <c r="F164" s="1119"/>
      <c r="G164" s="1119"/>
      <c r="H164" s="1119"/>
      <c r="I164" s="1119"/>
      <c r="J164" s="1119"/>
      <c r="K164" s="1119"/>
      <c r="V164" s="139" t="b">
        <v>0</v>
      </c>
    </row>
    <row r="165" spans="1:24" ht="15" customHeight="1" x14ac:dyDescent="0.25">
      <c r="A165" s="433"/>
      <c r="B165" s="433"/>
      <c r="C165" s="1119" t="s">
        <v>766</v>
      </c>
      <c r="D165" s="1119"/>
      <c r="E165" s="1119"/>
      <c r="F165" s="1119"/>
      <c r="G165" s="1119"/>
      <c r="H165" s="1119"/>
      <c r="I165" s="1119"/>
      <c r="J165" s="1119"/>
      <c r="K165" s="1119"/>
      <c r="V165" s="139" t="b">
        <v>0</v>
      </c>
    </row>
    <row r="166" spans="1:24" ht="15" customHeight="1" x14ac:dyDescent="0.25">
      <c r="A166" s="433"/>
      <c r="B166" s="433"/>
      <c r="C166" s="1138" t="s">
        <v>724</v>
      </c>
      <c r="D166" s="1138"/>
      <c r="E166" s="1138"/>
      <c r="F166" s="1138"/>
      <c r="G166" s="1138"/>
      <c r="H166" s="1138"/>
      <c r="I166" s="1138"/>
      <c r="J166" s="1138"/>
      <c r="K166" s="1138"/>
      <c r="V166" s="139" t="b">
        <v>0</v>
      </c>
    </row>
    <row r="167" spans="1:24" ht="15" customHeight="1" x14ac:dyDescent="0.25">
      <c r="A167" s="433"/>
      <c r="B167" s="433"/>
      <c r="C167" s="1119" t="s">
        <v>200</v>
      </c>
      <c r="D167" s="1119"/>
      <c r="E167" s="1119"/>
      <c r="F167" s="1119"/>
      <c r="G167" s="1119"/>
      <c r="H167" s="1119"/>
      <c r="I167" s="1119"/>
      <c r="J167" s="1119"/>
      <c r="K167" s="1119"/>
    </row>
    <row r="168" spans="1:24" ht="15" customHeight="1" x14ac:dyDescent="0.25">
      <c r="A168" s="433"/>
      <c r="B168" s="433"/>
      <c r="C168" s="1162" t="s">
        <v>1020</v>
      </c>
      <c r="D168" s="1119"/>
      <c r="E168" s="1119"/>
      <c r="F168" s="1119"/>
      <c r="G168" s="1119"/>
      <c r="H168" s="1119"/>
      <c r="I168" s="1119"/>
      <c r="J168" s="1119"/>
      <c r="K168" s="1119"/>
    </row>
    <row r="169" spans="1:24" ht="15" customHeight="1" x14ac:dyDescent="0.25">
      <c r="A169" s="433"/>
      <c r="B169" s="433"/>
      <c r="C169" s="1162" t="s">
        <v>1060</v>
      </c>
      <c r="D169" s="1119"/>
      <c r="E169" s="1119"/>
      <c r="F169" s="1119"/>
      <c r="G169" s="1119"/>
      <c r="H169" s="1119"/>
      <c r="I169" s="1119"/>
      <c r="J169" s="1119"/>
      <c r="K169" s="1119"/>
      <c r="V169" s="139" t="b">
        <v>0</v>
      </c>
      <c r="W169" s="144" t="str">
        <f>IF(OR(V169=TRUE,V178=TRUE),"Yes","No")</f>
        <v>No</v>
      </c>
    </row>
    <row r="170" spans="1:24" ht="15" customHeight="1" x14ac:dyDescent="0.25">
      <c r="A170" s="433"/>
      <c r="B170" s="433"/>
      <c r="C170" s="716" t="s">
        <v>1061</v>
      </c>
      <c r="D170" s="632"/>
      <c r="E170" s="632"/>
      <c r="F170" s="632"/>
      <c r="G170" s="632"/>
      <c r="H170" s="632"/>
      <c r="I170" s="632"/>
      <c r="J170" s="632"/>
      <c r="K170" s="632"/>
      <c r="W170" s="144"/>
    </row>
    <row r="171" spans="1:24" ht="15" customHeight="1" x14ac:dyDescent="0.25">
      <c r="A171" s="433"/>
      <c r="B171" s="433"/>
      <c r="C171" s="632" t="s">
        <v>1056</v>
      </c>
      <c r="D171" s="632"/>
      <c r="E171" s="632"/>
      <c r="F171" s="632"/>
      <c r="G171" s="632"/>
      <c r="H171" s="632"/>
      <c r="I171" s="632"/>
      <c r="J171" s="632"/>
      <c r="K171" s="632"/>
      <c r="W171" s="144"/>
    </row>
    <row r="172" spans="1:24" ht="15" customHeight="1" x14ac:dyDescent="0.25">
      <c r="A172" s="433"/>
      <c r="B172" s="433"/>
      <c r="C172" s="1162" t="s">
        <v>1021</v>
      </c>
      <c r="D172" s="1119"/>
      <c r="E172" s="1119"/>
      <c r="F172" s="1119"/>
      <c r="G172" s="1119"/>
      <c r="H172" s="1119"/>
      <c r="I172" s="1119"/>
      <c r="J172" s="1119"/>
      <c r="K172" s="1119"/>
    </row>
    <row r="173" spans="1:24" ht="15" customHeight="1" x14ac:dyDescent="0.25">
      <c r="A173" s="433"/>
      <c r="B173" s="433"/>
      <c r="C173" s="633" t="s">
        <v>1022</v>
      </c>
      <c r="D173" s="632"/>
      <c r="E173" s="632"/>
      <c r="F173" s="632"/>
      <c r="G173" s="632"/>
      <c r="H173" s="632"/>
      <c r="I173" s="632"/>
      <c r="J173" s="632"/>
      <c r="K173" s="632"/>
    </row>
    <row r="174" spans="1:24" ht="15" customHeight="1" x14ac:dyDescent="0.25">
      <c r="A174" s="430"/>
      <c r="B174" s="433"/>
      <c r="C174" s="433"/>
      <c r="D174" s="1153" t="s">
        <v>1062</v>
      </c>
      <c r="E174" s="1153"/>
      <c r="F174" s="1153"/>
      <c r="G174" s="1153"/>
      <c r="H174" s="1153"/>
      <c r="I174" s="1153"/>
      <c r="J174" s="1153"/>
      <c r="K174" s="1153"/>
      <c r="O174" s="140"/>
      <c r="V174" s="139" t="b">
        <v>0</v>
      </c>
    </row>
    <row r="175" spans="1:24" ht="15" customHeight="1" x14ac:dyDescent="0.25">
      <c r="A175" s="430"/>
      <c r="B175" s="433"/>
      <c r="C175" s="433"/>
      <c r="D175" s="1153"/>
      <c r="E175" s="1153"/>
      <c r="F175" s="1153"/>
      <c r="G175" s="1153"/>
      <c r="H175" s="1153"/>
      <c r="I175" s="1153"/>
      <c r="J175" s="1153"/>
      <c r="K175" s="1153"/>
      <c r="O175" s="140"/>
    </row>
    <row r="176" spans="1:24" ht="15" customHeight="1" x14ac:dyDescent="0.25">
      <c r="A176" s="430"/>
      <c r="B176" s="433"/>
      <c r="C176" s="433"/>
      <c r="D176" s="1153"/>
      <c r="E176" s="1153"/>
      <c r="F176" s="1153"/>
      <c r="G176" s="1153"/>
      <c r="H176" s="1153"/>
      <c r="I176" s="1153"/>
      <c r="J176" s="1153"/>
      <c r="K176" s="1153"/>
      <c r="O176" s="140"/>
    </row>
    <row r="177" spans="1:23" ht="15" customHeight="1" x14ac:dyDescent="0.25">
      <c r="A177" s="430"/>
      <c r="B177" s="433"/>
      <c r="C177" s="433"/>
      <c r="D177" s="1162" t="s">
        <v>1025</v>
      </c>
      <c r="E177" s="1119"/>
      <c r="F177" s="1119"/>
      <c r="G177" s="1119"/>
      <c r="H177" s="1119"/>
      <c r="I177" s="1119"/>
      <c r="J177" s="1119"/>
      <c r="K177" s="1119"/>
      <c r="O177" s="140"/>
      <c r="V177" s="139" t="b">
        <v>0</v>
      </c>
      <c r="W177" s="139" t="e">
        <f>IF(AND(#REF!="Yes",V177=TRUE),"Yes","No")</f>
        <v>#REF!</v>
      </c>
    </row>
    <row r="178" spans="1:23" ht="15" customHeight="1" x14ac:dyDescent="0.25">
      <c r="A178" s="433"/>
      <c r="B178" s="433"/>
      <c r="C178" s="1162" t="s">
        <v>1023</v>
      </c>
      <c r="D178" s="1119"/>
      <c r="E178" s="1119"/>
      <c r="F178" s="1119"/>
      <c r="G178" s="1119"/>
      <c r="H178" s="1119"/>
      <c r="I178" s="1119"/>
      <c r="J178" s="1119"/>
      <c r="K178" s="1119"/>
      <c r="V178" s="139" t="b">
        <v>0</v>
      </c>
    </row>
    <row r="179" spans="1:23" ht="15" customHeight="1" x14ac:dyDescent="0.25">
      <c r="A179" s="433"/>
      <c r="B179" s="433"/>
      <c r="C179" s="623" t="s">
        <v>1024</v>
      </c>
      <c r="D179" s="430"/>
      <c r="E179" s="430"/>
      <c r="F179" s="430"/>
      <c r="G179" s="430"/>
      <c r="H179" s="430"/>
      <c r="I179" s="430"/>
      <c r="J179" s="430"/>
      <c r="K179" s="430"/>
    </row>
    <row r="180" spans="1:23" ht="15" customHeight="1" x14ac:dyDescent="0.25">
      <c r="A180" s="433"/>
      <c r="B180" s="1127" t="s">
        <v>726</v>
      </c>
      <c r="C180" s="1127"/>
      <c r="D180" s="1127"/>
      <c r="E180" s="1127"/>
      <c r="F180" s="1127"/>
      <c r="G180" s="1127"/>
      <c r="H180" s="1127"/>
      <c r="I180" s="1127"/>
      <c r="J180" s="1127"/>
      <c r="K180" s="1127"/>
      <c r="O180" s="140"/>
      <c r="V180" s="139" t="b">
        <v>0</v>
      </c>
      <c r="W180" s="139" t="str">
        <f>IF(AND(V180=TRUE,W183="Yes"),"HVAC repair justified in client file, following measures to be completed","No HVAC repair measures justified")</f>
        <v>No HVAC repair measures justified</v>
      </c>
    </row>
    <row r="181" spans="1:23" ht="15" customHeight="1" x14ac:dyDescent="0.25">
      <c r="A181" s="433"/>
      <c r="B181" s="1127"/>
      <c r="C181" s="1127"/>
      <c r="D181" s="1127"/>
      <c r="E181" s="1127"/>
      <c r="F181" s="1127"/>
      <c r="G181" s="1127"/>
      <c r="H181" s="1127"/>
      <c r="I181" s="1127"/>
      <c r="J181" s="1127"/>
      <c r="K181" s="1127"/>
      <c r="O181" s="140"/>
    </row>
    <row r="182" spans="1:23" ht="15" customHeight="1" x14ac:dyDescent="0.25">
      <c r="A182" s="433"/>
      <c r="B182" s="1127"/>
      <c r="C182" s="1127"/>
      <c r="D182" s="1127"/>
      <c r="E182" s="1127"/>
      <c r="F182" s="1127"/>
      <c r="G182" s="1127"/>
      <c r="H182" s="1127"/>
      <c r="I182" s="1127"/>
      <c r="J182" s="1127"/>
      <c r="K182" s="1127"/>
      <c r="O182" s="140"/>
    </row>
    <row r="183" spans="1:23" ht="15" customHeight="1" x14ac:dyDescent="0.25">
      <c r="A183" s="430"/>
      <c r="B183" s="433"/>
      <c r="C183" s="1119" t="s">
        <v>769</v>
      </c>
      <c r="D183" s="1119"/>
      <c r="E183" s="1119"/>
      <c r="F183" s="1119"/>
      <c r="G183" s="1119"/>
      <c r="H183" s="1119"/>
      <c r="I183" s="1119"/>
      <c r="J183" s="1119"/>
      <c r="K183" s="1119"/>
      <c r="O183" s="140"/>
      <c r="V183" s="139" t="b">
        <v>0</v>
      </c>
      <c r="W183" s="139" t="str">
        <f>IF(OR(V183=TRUE,V184=TRUE,V185=TRUE,V186=TRUE,V187=TRUE),"Yes","No")</f>
        <v>No</v>
      </c>
    </row>
    <row r="184" spans="1:23" ht="15" customHeight="1" x14ac:dyDescent="0.25">
      <c r="A184" s="430"/>
      <c r="B184" s="433"/>
      <c r="C184" s="1119" t="s">
        <v>770</v>
      </c>
      <c r="D184" s="1119"/>
      <c r="E184" s="1119"/>
      <c r="F184" s="1119"/>
      <c r="G184" s="1119"/>
      <c r="H184" s="1119"/>
      <c r="I184" s="1119"/>
      <c r="J184" s="1119"/>
      <c r="K184" s="1119"/>
      <c r="O184" s="140"/>
      <c r="V184" s="139" t="b">
        <v>0</v>
      </c>
    </row>
    <row r="185" spans="1:23" ht="15" customHeight="1" x14ac:dyDescent="0.25">
      <c r="A185" s="430"/>
      <c r="B185" s="433"/>
      <c r="C185" s="1119" t="s">
        <v>771</v>
      </c>
      <c r="D185" s="1119"/>
      <c r="E185" s="1119"/>
      <c r="F185" s="1119"/>
      <c r="G185" s="1119"/>
      <c r="H185" s="1119"/>
      <c r="I185" s="1119"/>
      <c r="J185" s="1119"/>
      <c r="K185" s="1119"/>
      <c r="O185" s="140"/>
      <c r="V185" s="139" t="b">
        <v>0</v>
      </c>
    </row>
    <row r="186" spans="1:23" ht="15" customHeight="1" x14ac:dyDescent="0.25">
      <c r="A186" s="430"/>
      <c r="B186" s="433"/>
      <c r="C186" s="1119" t="s">
        <v>772</v>
      </c>
      <c r="D186" s="1119"/>
      <c r="E186" s="1119"/>
      <c r="F186" s="1119"/>
      <c r="G186" s="1119"/>
      <c r="H186" s="1119"/>
      <c r="I186" s="1119"/>
      <c r="J186" s="1119"/>
      <c r="K186" s="1119"/>
      <c r="O186" s="140"/>
      <c r="V186" s="139" t="b">
        <v>0</v>
      </c>
    </row>
    <row r="187" spans="1:23" ht="15" customHeight="1" x14ac:dyDescent="0.25">
      <c r="A187" s="430"/>
      <c r="B187" s="433"/>
      <c r="C187" s="1119" t="s">
        <v>773</v>
      </c>
      <c r="D187" s="1119"/>
      <c r="E187" s="1119"/>
      <c r="F187" s="1119"/>
      <c r="G187" s="1119"/>
      <c r="H187" s="1119"/>
      <c r="I187" s="1119"/>
      <c r="J187" s="1119"/>
      <c r="K187" s="1119"/>
      <c r="O187" s="140"/>
      <c r="V187" s="139" t="b">
        <v>0</v>
      </c>
    </row>
    <row r="188" spans="1:23" ht="15" customHeight="1" x14ac:dyDescent="0.25">
      <c r="A188" s="433"/>
      <c r="B188" s="1162" t="s">
        <v>1057</v>
      </c>
      <c r="C188" s="1119"/>
      <c r="D188" s="1119"/>
      <c r="E188" s="1119"/>
      <c r="F188" s="1119"/>
      <c r="G188" s="1119"/>
      <c r="H188" s="1119"/>
      <c r="I188" s="1119"/>
      <c r="J188" s="1119"/>
      <c r="K188" s="1119"/>
      <c r="O188" s="140"/>
      <c r="V188" s="139" t="b">
        <v>0</v>
      </c>
      <c r="W188" s="139" t="str">
        <f>IF(V188=TRUE,"Change &amp; provide 12 filter", "No Measures justified")</f>
        <v>No Measures justified</v>
      </c>
    </row>
    <row r="189" spans="1:23" ht="15" customHeight="1" x14ac:dyDescent="0.25">
      <c r="A189" s="433"/>
      <c r="B189" s="623" t="s">
        <v>1028</v>
      </c>
      <c r="C189" s="433"/>
      <c r="D189" s="433"/>
      <c r="E189" s="430"/>
      <c r="F189" s="430"/>
      <c r="G189" s="1216"/>
      <c r="H189" s="1216"/>
      <c r="I189" s="1216"/>
      <c r="J189" s="1216"/>
      <c r="K189" s="1216"/>
      <c r="O189" s="140"/>
      <c r="V189" s="139" t="b">
        <v>0</v>
      </c>
      <c r="W189" s="139" t="e">
        <f>IF(AND(V163=FALSE,#REF!=FALSE,#REF!=FALSE,V180=FALSE,V189=TRUE,V195=TRUE,#REF!="Yes"),"See each TDHCA RAC Repl Tool for justification &amp; work order for sizes &amp; locations","No Measures justified")</f>
        <v>#REF!</v>
      </c>
    </row>
    <row r="190" spans="1:23" ht="15" customHeight="1" x14ac:dyDescent="0.25">
      <c r="A190" s="433"/>
      <c r="B190" s="430"/>
      <c r="C190" s="627" t="s">
        <v>1029</v>
      </c>
      <c r="D190" s="433"/>
      <c r="E190" s="430"/>
      <c r="F190" s="430"/>
      <c r="G190" s="430"/>
      <c r="H190" s="430"/>
      <c r="I190" s="430"/>
      <c r="J190" s="430"/>
      <c r="K190" s="430"/>
      <c r="O190" s="140"/>
    </row>
    <row r="191" spans="1:23" ht="15" customHeight="1" x14ac:dyDescent="0.25">
      <c r="A191" s="433"/>
      <c r="B191" s="430"/>
      <c r="C191" s="627" t="s">
        <v>1030</v>
      </c>
      <c r="D191" s="433"/>
      <c r="E191" s="430"/>
      <c r="F191" s="430"/>
      <c r="G191" s="430"/>
      <c r="H191" s="430"/>
      <c r="I191" s="430"/>
      <c r="J191" s="430"/>
      <c r="K191" s="430"/>
      <c r="O191" s="140"/>
    </row>
    <row r="192" spans="1:23" ht="15" customHeight="1" x14ac:dyDescent="0.25">
      <c r="A192" s="433"/>
      <c r="B192" s="430"/>
      <c r="C192" s="627" t="s">
        <v>1031</v>
      </c>
      <c r="D192" s="433"/>
      <c r="E192" s="430"/>
      <c r="F192" s="430"/>
      <c r="G192" s="430"/>
      <c r="H192" s="430"/>
      <c r="I192" s="430"/>
      <c r="J192" s="430"/>
      <c r="K192" s="430"/>
      <c r="O192" s="140"/>
    </row>
    <row r="193" spans="1:22" ht="15" customHeight="1" x14ac:dyDescent="0.25">
      <c r="A193" s="433"/>
      <c r="B193" s="430"/>
      <c r="C193" s="627" t="s">
        <v>1032</v>
      </c>
      <c r="D193" s="433"/>
      <c r="E193" s="430"/>
      <c r="F193" s="430"/>
      <c r="G193" s="430"/>
      <c r="H193" s="430"/>
      <c r="I193" s="430"/>
      <c r="J193" s="430"/>
      <c r="K193" s="430"/>
      <c r="O193" s="140"/>
    </row>
    <row r="194" spans="1:22" ht="15" customHeight="1" x14ac:dyDescent="0.25">
      <c r="A194" s="433"/>
      <c r="B194" s="430"/>
      <c r="C194" s="627" t="s">
        <v>1033</v>
      </c>
      <c r="D194" s="433"/>
      <c r="E194" s="430"/>
      <c r="F194" s="430"/>
      <c r="G194" s="430"/>
      <c r="H194" s="430"/>
      <c r="I194" s="430"/>
      <c r="J194" s="430"/>
      <c r="K194" s="430"/>
      <c r="O194" s="140"/>
    </row>
    <row r="195" spans="1:22" ht="15" customHeight="1" x14ac:dyDescent="0.25">
      <c r="A195" s="433"/>
      <c r="B195" s="633" t="s">
        <v>1034</v>
      </c>
      <c r="C195" s="433"/>
      <c r="D195" s="433"/>
      <c r="E195" s="632"/>
      <c r="F195" s="632"/>
      <c r="G195" s="1217"/>
      <c r="H195" s="1217"/>
      <c r="I195" s="1217"/>
      <c r="J195" s="1217"/>
      <c r="K195" s="1217"/>
      <c r="O195" s="140"/>
      <c r="V195" s="139" t="b">
        <v>0</v>
      </c>
    </row>
    <row r="196" spans="1:22" ht="15" customHeight="1" x14ac:dyDescent="0.25">
      <c r="A196" s="433"/>
      <c r="B196" s="633"/>
      <c r="C196" s="627" t="s">
        <v>1035</v>
      </c>
      <c r="D196" s="433"/>
      <c r="E196" s="632"/>
      <c r="F196" s="632"/>
      <c r="G196" s="628"/>
      <c r="H196" s="628"/>
      <c r="I196" s="628"/>
      <c r="J196" s="628"/>
      <c r="K196" s="628"/>
      <c r="O196" s="140"/>
    </row>
    <row r="197" spans="1:22" ht="15" customHeight="1" x14ac:dyDescent="0.25">
      <c r="A197" s="433"/>
      <c r="B197" s="633"/>
      <c r="C197" s="627" t="s">
        <v>1036</v>
      </c>
      <c r="D197" s="433"/>
      <c r="E197" s="632"/>
      <c r="F197" s="632"/>
      <c r="G197" s="628"/>
      <c r="H197" s="628"/>
      <c r="I197" s="628"/>
      <c r="J197" s="628"/>
      <c r="K197" s="628"/>
      <c r="O197" s="140"/>
    </row>
    <row r="198" spans="1:22" ht="15" customHeight="1" x14ac:dyDescent="0.25">
      <c r="A198" s="433"/>
      <c r="B198" s="633"/>
      <c r="C198" s="627" t="s">
        <v>1048</v>
      </c>
      <c r="D198" s="433"/>
      <c r="E198" s="632"/>
      <c r="F198" s="632"/>
      <c r="G198" s="628"/>
      <c r="H198" s="628"/>
      <c r="I198" s="628"/>
      <c r="J198" s="628"/>
      <c r="K198" s="628"/>
      <c r="O198" s="140"/>
    </row>
    <row r="199" spans="1:22" ht="15" customHeight="1" x14ac:dyDescent="0.25">
      <c r="A199" s="433"/>
      <c r="B199" s="633"/>
      <c r="C199" s="627" t="s">
        <v>1037</v>
      </c>
      <c r="D199" s="433"/>
      <c r="E199" s="632"/>
      <c r="F199" s="632"/>
      <c r="G199" s="628"/>
      <c r="H199" s="628"/>
      <c r="I199" s="628"/>
      <c r="J199" s="628"/>
      <c r="K199" s="628"/>
      <c r="O199" s="140"/>
    </row>
    <row r="200" spans="1:22" ht="15" customHeight="1" x14ac:dyDescent="0.25">
      <c r="A200" s="433"/>
      <c r="B200" s="633"/>
      <c r="C200" s="627" t="s">
        <v>1038</v>
      </c>
      <c r="D200" s="433"/>
      <c r="E200" s="632"/>
      <c r="F200" s="632"/>
      <c r="G200" s="628"/>
      <c r="H200" s="628"/>
      <c r="I200" s="628"/>
      <c r="J200" s="628"/>
      <c r="K200" s="628"/>
      <c r="O200" s="140"/>
    </row>
    <row r="201" spans="1:22" ht="15" customHeight="1" x14ac:dyDescent="0.25">
      <c r="A201" s="433"/>
      <c r="B201" s="633"/>
      <c r="C201" s="627" t="s">
        <v>1039</v>
      </c>
      <c r="D201" s="433"/>
      <c r="E201" s="632"/>
      <c r="F201" s="632"/>
      <c r="G201" s="628"/>
      <c r="H201" s="628"/>
      <c r="I201" s="628"/>
      <c r="J201" s="628"/>
      <c r="K201" s="628"/>
      <c r="O201" s="140"/>
    </row>
    <row r="202" spans="1:22" ht="15" customHeight="1" x14ac:dyDescent="0.25">
      <c r="A202" s="433"/>
      <c r="B202" s="633"/>
      <c r="C202" s="627" t="s">
        <v>1040</v>
      </c>
      <c r="D202" s="433"/>
      <c r="E202" s="632"/>
      <c r="F202" s="632"/>
      <c r="G202" s="628"/>
      <c r="H202" s="628"/>
      <c r="I202" s="628"/>
      <c r="J202" s="628"/>
      <c r="K202" s="628"/>
      <c r="O202" s="140"/>
    </row>
    <row r="203" spans="1:22" ht="15" customHeight="1" x14ac:dyDescent="0.25">
      <c r="A203" s="433"/>
      <c r="B203" s="716"/>
      <c r="C203" s="627"/>
      <c r="D203" s="433"/>
      <c r="E203" s="713"/>
      <c r="F203" s="713"/>
      <c r="G203" s="628"/>
      <c r="H203" s="628"/>
      <c r="I203" s="628"/>
      <c r="J203" s="628"/>
      <c r="K203" s="628"/>
      <c r="O203" s="140"/>
    </row>
    <row r="204" spans="1:22" ht="15" customHeight="1" x14ac:dyDescent="0.25">
      <c r="A204" s="718"/>
      <c r="B204" s="718"/>
      <c r="C204" s="718"/>
      <c r="D204" s="718"/>
      <c r="E204" s="1197" t="s">
        <v>1063</v>
      </c>
      <c r="F204" s="1197"/>
      <c r="G204" s="1197"/>
      <c r="H204" s="1197"/>
      <c r="I204" s="1197"/>
      <c r="J204" s="718"/>
      <c r="K204" s="718"/>
      <c r="O204" s="140"/>
    </row>
    <row r="205" spans="1:22" ht="15" customHeight="1" x14ac:dyDescent="0.25">
      <c r="A205" s="718"/>
      <c r="B205" s="718"/>
      <c r="C205" s="718"/>
      <c r="D205" s="718"/>
      <c r="E205" s="719"/>
      <c r="F205" s="719"/>
      <c r="G205" s="719"/>
      <c r="H205" s="719"/>
      <c r="I205" s="719"/>
      <c r="J205" s="718"/>
      <c r="K205" s="718"/>
      <c r="O205" s="140"/>
    </row>
    <row r="206" spans="1:22" ht="15" customHeight="1" x14ac:dyDescent="0.25">
      <c r="A206" s="1198"/>
      <c r="B206" s="1199"/>
      <c r="C206" s="1199"/>
      <c r="D206" s="1199"/>
      <c r="E206" s="1199"/>
      <c r="F206" s="1199"/>
      <c r="G206" s="1199"/>
      <c r="H206" s="1199"/>
      <c r="I206" s="1199"/>
      <c r="J206" s="1199"/>
      <c r="K206" s="1200"/>
      <c r="O206" s="140"/>
    </row>
    <row r="207" spans="1:22" ht="15" customHeight="1" x14ac:dyDescent="0.25">
      <c r="A207" s="1201"/>
      <c r="B207" s="1202"/>
      <c r="C207" s="1202"/>
      <c r="D207" s="1202"/>
      <c r="E207" s="1202"/>
      <c r="F207" s="1202"/>
      <c r="G207" s="1202"/>
      <c r="H207" s="1202"/>
      <c r="I207" s="1202"/>
      <c r="J207" s="1202"/>
      <c r="K207" s="1203"/>
      <c r="O207" s="140"/>
    </row>
    <row r="208" spans="1:22" ht="15" customHeight="1" x14ac:dyDescent="0.25">
      <c r="A208" s="1201"/>
      <c r="B208" s="1202"/>
      <c r="C208" s="1202"/>
      <c r="D208" s="1202"/>
      <c r="E208" s="1202"/>
      <c r="F208" s="1202"/>
      <c r="G208" s="1202"/>
      <c r="H208" s="1202"/>
      <c r="I208" s="1202"/>
      <c r="J208" s="1202"/>
      <c r="K208" s="1203"/>
      <c r="O208" s="140"/>
    </row>
    <row r="209" spans="1:22" ht="15" customHeight="1" x14ac:dyDescent="0.25">
      <c r="A209" s="1201"/>
      <c r="B209" s="1202"/>
      <c r="C209" s="1202"/>
      <c r="D209" s="1202"/>
      <c r="E209" s="1202"/>
      <c r="F209" s="1202"/>
      <c r="G209" s="1202"/>
      <c r="H209" s="1202"/>
      <c r="I209" s="1202"/>
      <c r="J209" s="1202"/>
      <c r="K209" s="1203"/>
      <c r="O209" s="140"/>
    </row>
    <row r="210" spans="1:22" ht="15" customHeight="1" x14ac:dyDescent="0.25">
      <c r="A210" s="1201"/>
      <c r="B210" s="1202"/>
      <c r="C210" s="1202"/>
      <c r="D210" s="1202"/>
      <c r="E210" s="1202"/>
      <c r="F210" s="1202"/>
      <c r="G210" s="1202"/>
      <c r="H210" s="1202"/>
      <c r="I210" s="1202"/>
      <c r="J210" s="1202"/>
      <c r="K210" s="1203"/>
      <c r="O210" s="140"/>
    </row>
    <row r="211" spans="1:22" ht="15" customHeight="1" x14ac:dyDescent="0.25">
      <c r="A211" s="1201"/>
      <c r="B211" s="1202"/>
      <c r="C211" s="1202"/>
      <c r="D211" s="1202"/>
      <c r="E211" s="1202"/>
      <c r="F211" s="1202"/>
      <c r="G211" s="1202"/>
      <c r="H211" s="1202"/>
      <c r="I211" s="1202"/>
      <c r="J211" s="1202"/>
      <c r="K211" s="1203"/>
      <c r="O211" s="140"/>
    </row>
    <row r="212" spans="1:22" ht="15" customHeight="1" x14ac:dyDescent="0.25">
      <c r="A212" s="1201"/>
      <c r="B212" s="1202"/>
      <c r="C212" s="1202"/>
      <c r="D212" s="1202"/>
      <c r="E212" s="1202"/>
      <c r="F212" s="1202"/>
      <c r="G212" s="1202"/>
      <c r="H212" s="1202"/>
      <c r="I212" s="1202"/>
      <c r="J212" s="1202"/>
      <c r="K212" s="1203"/>
      <c r="O212" s="140"/>
    </row>
    <row r="213" spans="1:22" ht="15" customHeight="1" x14ac:dyDescent="0.25">
      <c r="A213" s="1204"/>
      <c r="B213" s="1196"/>
      <c r="C213" s="1196"/>
      <c r="D213" s="1196"/>
      <c r="E213" s="1196"/>
      <c r="F213" s="1196"/>
      <c r="G213" s="1196"/>
      <c r="H213" s="1196"/>
      <c r="I213" s="1196"/>
      <c r="J213" s="1196"/>
      <c r="K213" s="1205"/>
      <c r="O213" s="140"/>
    </row>
    <row r="214" spans="1:22" ht="15" customHeight="1" thickBot="1" x14ac:dyDescent="0.3">
      <c r="A214" s="721"/>
      <c r="B214" s="721"/>
      <c r="C214" s="721"/>
      <c r="D214" s="721"/>
      <c r="E214" s="721"/>
      <c r="F214" s="721"/>
      <c r="G214" s="721"/>
      <c r="H214" s="721"/>
      <c r="I214" s="722"/>
      <c r="J214" s="723" t="s">
        <v>1065</v>
      </c>
      <c r="K214" s="725"/>
      <c r="O214" s="140"/>
    </row>
    <row r="215" spans="1:22" ht="15" customHeight="1" thickTop="1" x14ac:dyDescent="0.25">
      <c r="A215" s="141" t="s">
        <v>790</v>
      </c>
      <c r="B215" s="430"/>
      <c r="C215" s="430"/>
      <c r="D215" s="1218"/>
      <c r="E215" s="1218"/>
      <c r="F215" s="1218"/>
      <c r="G215" s="1218"/>
      <c r="H215" s="1218"/>
      <c r="I215" s="1218"/>
      <c r="J215" s="1218"/>
      <c r="K215" s="1218"/>
      <c r="O215" s="140"/>
    </row>
    <row r="216" spans="1:22" ht="15" customHeight="1" x14ac:dyDescent="0.25">
      <c r="A216" s="433"/>
      <c r="B216" s="623" t="s">
        <v>1041</v>
      </c>
      <c r="C216" s="430"/>
      <c r="D216" s="430"/>
      <c r="E216" s="430"/>
      <c r="F216" s="430"/>
      <c r="G216" s="430"/>
      <c r="H216" s="430"/>
      <c r="I216" s="430"/>
      <c r="J216" s="430"/>
      <c r="K216" s="430"/>
      <c r="O216" s="140"/>
      <c r="V216" s="139" t="b">
        <v>0</v>
      </c>
    </row>
    <row r="217" spans="1:22" ht="15" customHeight="1" x14ac:dyDescent="0.25">
      <c r="A217" s="433"/>
      <c r="B217" s="623" t="s">
        <v>1042</v>
      </c>
      <c r="C217" s="430"/>
      <c r="D217" s="430"/>
      <c r="E217" s="430"/>
      <c r="F217" s="430"/>
      <c r="G217" s="430"/>
      <c r="H217" s="430"/>
      <c r="I217" s="430"/>
      <c r="J217" s="430"/>
      <c r="K217" s="430"/>
      <c r="O217" s="140"/>
      <c r="V217" s="139" t="b">
        <v>0</v>
      </c>
    </row>
    <row r="218" spans="1:22" ht="15" customHeight="1" x14ac:dyDescent="0.25">
      <c r="A218" s="433"/>
      <c r="B218" s="629" t="s">
        <v>1043</v>
      </c>
      <c r="C218" s="430"/>
      <c r="D218" s="430"/>
      <c r="E218" s="430"/>
      <c r="F218" s="430"/>
      <c r="G218" s="430"/>
      <c r="H218" s="430"/>
      <c r="I218" s="430"/>
      <c r="J218" s="430"/>
      <c r="K218" s="430"/>
      <c r="O218" s="140"/>
      <c r="V218" s="139" t="str">
        <f>IF(AND(V216=TRUE,V217=TRUE),"See Departmental approval in client file","No Measures Justified")</f>
        <v>No Measures Justified</v>
      </c>
    </row>
    <row r="219" spans="1:22" ht="15" customHeight="1" x14ac:dyDescent="0.25">
      <c r="A219" s="433"/>
      <c r="B219" s="629" t="s">
        <v>1044</v>
      </c>
      <c r="C219" s="623" t="s">
        <v>1049</v>
      </c>
      <c r="D219" s="430"/>
      <c r="E219" s="430"/>
      <c r="F219" s="430"/>
      <c r="G219" s="430"/>
      <c r="H219" s="430"/>
      <c r="I219" s="430"/>
      <c r="J219" s="430"/>
      <c r="K219" s="430"/>
      <c r="O219" s="140"/>
    </row>
    <row r="220" spans="1:22" ht="15" customHeight="1" x14ac:dyDescent="0.25">
      <c r="A220" s="433"/>
      <c r="B220" s="629"/>
      <c r="C220" s="623" t="s">
        <v>1045</v>
      </c>
      <c r="D220" s="430"/>
      <c r="E220" s="430"/>
      <c r="F220" s="430"/>
      <c r="G220" s="430"/>
      <c r="H220" s="430"/>
      <c r="I220" s="430"/>
      <c r="J220" s="430"/>
      <c r="K220" s="430"/>
      <c r="O220" s="140"/>
    </row>
    <row r="221" spans="1:22" ht="15" customHeight="1" x14ac:dyDescent="0.25">
      <c r="A221" s="1206" t="s">
        <v>1067</v>
      </c>
      <c r="B221" s="1206"/>
      <c r="C221" s="730" t="s">
        <v>1068</v>
      </c>
      <c r="D221" s="430"/>
      <c r="E221" s="430"/>
      <c r="F221" s="430"/>
      <c r="G221" s="430"/>
      <c r="H221" s="430"/>
      <c r="I221" s="430"/>
      <c r="J221" s="430"/>
      <c r="K221" s="430"/>
      <c r="O221" s="140"/>
    </row>
    <row r="222" spans="1:22" ht="15" customHeight="1" x14ac:dyDescent="0.25">
      <c r="A222" s="731"/>
      <c r="B222" s="731"/>
      <c r="C222" s="730"/>
      <c r="D222" s="430"/>
      <c r="E222" s="430"/>
      <c r="F222" s="430"/>
      <c r="G222" s="430"/>
      <c r="H222" s="430"/>
      <c r="I222" s="430"/>
      <c r="J222" s="430"/>
      <c r="K222" s="430"/>
      <c r="O222" s="140"/>
    </row>
    <row r="223" spans="1:22" ht="15" customHeight="1" x14ac:dyDescent="0.25">
      <c r="A223" s="718"/>
      <c r="B223" s="718"/>
      <c r="C223" s="718"/>
      <c r="D223" s="718"/>
      <c r="E223" s="1197" t="s">
        <v>1063</v>
      </c>
      <c r="F223" s="1197"/>
      <c r="G223" s="1197"/>
      <c r="H223" s="1197"/>
      <c r="I223" s="1197"/>
      <c r="J223" s="718"/>
      <c r="K223" s="718"/>
      <c r="O223" s="140"/>
    </row>
    <row r="224" spans="1:22" ht="15" customHeight="1" x14ac:dyDescent="0.25">
      <c r="A224" s="718"/>
      <c r="B224" s="718"/>
      <c r="C224" s="718"/>
      <c r="D224" s="718"/>
      <c r="E224" s="719"/>
      <c r="F224" s="719"/>
      <c r="G224" s="719"/>
      <c r="H224" s="719"/>
      <c r="I224" s="719"/>
      <c r="J224" s="718"/>
      <c r="K224" s="718"/>
      <c r="O224" s="140"/>
    </row>
    <row r="225" spans="1:24" ht="15" customHeight="1" x14ac:dyDescent="0.25">
      <c r="A225" s="1198"/>
      <c r="B225" s="1199"/>
      <c r="C225" s="1199"/>
      <c r="D225" s="1199"/>
      <c r="E225" s="1199"/>
      <c r="F225" s="1199"/>
      <c r="G225" s="1199"/>
      <c r="H225" s="1199"/>
      <c r="I225" s="1199"/>
      <c r="J225" s="1199"/>
      <c r="K225" s="1200"/>
      <c r="O225" s="140"/>
    </row>
    <row r="226" spans="1:24" ht="15" customHeight="1" x14ac:dyDescent="0.25">
      <c r="A226" s="1201"/>
      <c r="B226" s="1202"/>
      <c r="C226" s="1202"/>
      <c r="D226" s="1202"/>
      <c r="E226" s="1202"/>
      <c r="F226" s="1202"/>
      <c r="G226" s="1202"/>
      <c r="H226" s="1202"/>
      <c r="I226" s="1202"/>
      <c r="J226" s="1202"/>
      <c r="K226" s="1203"/>
      <c r="O226" s="140"/>
    </row>
    <row r="227" spans="1:24" ht="15" customHeight="1" x14ac:dyDescent="0.25">
      <c r="A227" s="1201"/>
      <c r="B227" s="1202"/>
      <c r="C227" s="1202"/>
      <c r="D227" s="1202"/>
      <c r="E227" s="1202"/>
      <c r="F227" s="1202"/>
      <c r="G227" s="1202"/>
      <c r="H227" s="1202"/>
      <c r="I227" s="1202"/>
      <c r="J227" s="1202"/>
      <c r="K227" s="1203"/>
      <c r="O227" s="140"/>
    </row>
    <row r="228" spans="1:24" ht="15" customHeight="1" x14ac:dyDescent="0.25">
      <c r="A228" s="1201"/>
      <c r="B228" s="1202"/>
      <c r="C228" s="1202"/>
      <c r="D228" s="1202"/>
      <c r="E228" s="1202"/>
      <c r="F228" s="1202"/>
      <c r="G228" s="1202"/>
      <c r="H228" s="1202"/>
      <c r="I228" s="1202"/>
      <c r="J228" s="1202"/>
      <c r="K228" s="1203"/>
      <c r="O228" s="140"/>
    </row>
    <row r="229" spans="1:24" ht="15" customHeight="1" x14ac:dyDescent="0.25">
      <c r="A229" s="1204"/>
      <c r="B229" s="1196"/>
      <c r="C229" s="1196"/>
      <c r="D229" s="1196"/>
      <c r="E229" s="1196"/>
      <c r="F229" s="1196"/>
      <c r="G229" s="1196"/>
      <c r="H229" s="1196"/>
      <c r="I229" s="1196"/>
      <c r="J229" s="1196"/>
      <c r="K229" s="1205"/>
      <c r="O229" s="140"/>
    </row>
    <row r="230" spans="1:24" ht="15" customHeight="1" thickBot="1" x14ac:dyDescent="0.3">
      <c r="A230" s="1580"/>
      <c r="B230" s="737"/>
      <c r="C230" s="720"/>
      <c r="D230" s="720"/>
      <c r="E230" s="720"/>
      <c r="F230" s="720"/>
      <c r="G230" s="720"/>
      <c r="H230" s="720"/>
      <c r="I230" s="1581"/>
      <c r="J230" s="723" t="s">
        <v>1065</v>
      </c>
      <c r="K230" s="725"/>
      <c r="O230" s="140"/>
    </row>
    <row r="231" spans="1:24" ht="15" customHeight="1" thickTop="1" x14ac:dyDescent="0.25">
      <c r="A231" s="1582" t="s">
        <v>1070</v>
      </c>
      <c r="B231" s="736"/>
      <c r="C231" s="1196"/>
      <c r="D231" s="1196"/>
      <c r="E231" s="1196"/>
      <c r="F231" s="1196"/>
      <c r="G231" s="1196"/>
      <c r="H231" s="1196"/>
      <c r="I231" s="1205"/>
      <c r="J231" s="733" t="s">
        <v>1069</v>
      </c>
      <c r="K231" s="734"/>
      <c r="O231" s="140"/>
    </row>
    <row r="232" spans="1:24" ht="15" customHeight="1" x14ac:dyDescent="0.25">
      <c r="A232" s="1215" t="s">
        <v>1058</v>
      </c>
      <c r="B232" s="1215"/>
      <c r="C232" s="1215"/>
      <c r="D232" s="1215"/>
      <c r="E232" s="1215"/>
      <c r="F232" s="1215"/>
      <c r="G232" s="1215"/>
      <c r="H232" s="1215"/>
      <c r="I232" s="1215"/>
      <c r="J232" s="1215"/>
      <c r="K232" s="1215"/>
      <c r="O232" s="140"/>
      <c r="P232" s="140"/>
      <c r="Q232" s="140"/>
      <c r="R232" s="140"/>
      <c r="S232" s="140"/>
      <c r="T232" s="140"/>
      <c r="U232" s="140"/>
      <c r="V232" s="140"/>
      <c r="W232" s="140"/>
      <c r="X232" s="140"/>
    </row>
    <row r="233" spans="1:24" x14ac:dyDescent="0.25">
      <c r="A233" s="140"/>
    </row>
    <row r="234" spans="1:24" x14ac:dyDescent="0.25">
      <c r="A234" s="140"/>
    </row>
    <row r="235" spans="1:24" x14ac:dyDescent="0.25">
      <c r="A235" s="140"/>
    </row>
    <row r="236" spans="1:24" x14ac:dyDescent="0.25">
      <c r="A236" s="140"/>
    </row>
    <row r="237" spans="1:24" x14ac:dyDescent="0.25">
      <c r="A237" s="140"/>
      <c r="B237" s="140"/>
      <c r="C237" s="140"/>
      <c r="D237" s="140"/>
      <c r="E237" s="140"/>
      <c r="F237" s="140"/>
      <c r="G237" s="140"/>
      <c r="H237" s="140"/>
      <c r="I237" s="140"/>
      <c r="J237" s="140"/>
      <c r="O237" s="140"/>
      <c r="P237" s="140"/>
      <c r="Q237" s="140"/>
      <c r="R237" s="140"/>
      <c r="S237" s="140"/>
      <c r="T237" s="140"/>
      <c r="U237" s="140"/>
      <c r="V237" s="140"/>
      <c r="W237" s="140"/>
    </row>
    <row r="238" spans="1:24" x14ac:dyDescent="0.25">
      <c r="A238" s="140"/>
      <c r="B238" s="140"/>
      <c r="C238" s="140"/>
      <c r="D238" s="140"/>
      <c r="E238" s="140"/>
      <c r="F238" s="140"/>
      <c r="G238" s="140"/>
      <c r="H238" s="140"/>
      <c r="I238" s="140"/>
      <c r="J238" s="140"/>
      <c r="O238" s="140"/>
      <c r="P238" s="140"/>
      <c r="Q238" s="140"/>
      <c r="R238" s="140"/>
      <c r="S238" s="140"/>
      <c r="T238" s="140"/>
      <c r="U238" s="140"/>
      <c r="V238" s="140"/>
      <c r="W238" s="140"/>
    </row>
    <row r="239" spans="1:24" x14ac:dyDescent="0.25">
      <c r="A239" s="140"/>
      <c r="B239" s="140"/>
      <c r="C239" s="140"/>
      <c r="D239" s="140"/>
      <c r="E239" s="140"/>
      <c r="G239" s="140"/>
      <c r="H239" s="140"/>
      <c r="I239" s="140"/>
      <c r="J239" s="140"/>
      <c r="O239" s="140"/>
      <c r="P239" s="140"/>
      <c r="Q239" s="140"/>
      <c r="R239" s="140"/>
      <c r="S239" s="140"/>
      <c r="T239" s="140"/>
      <c r="U239" s="140"/>
      <c r="V239" s="140"/>
      <c r="W239" s="140"/>
    </row>
    <row r="240" spans="1:24" x14ac:dyDescent="0.25">
      <c r="A240" s="140"/>
      <c r="B240" s="140"/>
      <c r="C240" s="140"/>
      <c r="D240" s="140"/>
      <c r="E240" s="140"/>
      <c r="F240" s="140"/>
      <c r="G240" s="140"/>
      <c r="H240" s="140"/>
      <c r="I240" s="140"/>
      <c r="J240" s="140"/>
      <c r="O240" s="140"/>
      <c r="P240" s="140"/>
      <c r="Q240" s="140"/>
      <c r="R240" s="140"/>
      <c r="S240" s="140"/>
      <c r="T240" s="140"/>
      <c r="U240" s="140"/>
      <c r="V240" s="140"/>
      <c r="W240" s="140"/>
    </row>
    <row r="241" spans="1:10" x14ac:dyDescent="0.25">
      <c r="A241" s="140"/>
      <c r="B241" s="140"/>
      <c r="C241" s="140"/>
      <c r="D241" s="140"/>
      <c r="E241" s="140"/>
      <c r="F241" s="140"/>
      <c r="G241" s="140"/>
      <c r="H241" s="140"/>
      <c r="I241" s="140"/>
      <c r="J241" s="140"/>
    </row>
    <row r="242" spans="1:10" x14ac:dyDescent="0.25">
      <c r="A242" s="140"/>
      <c r="B242" s="140"/>
      <c r="C242" s="140"/>
      <c r="D242" s="140"/>
      <c r="E242" s="140"/>
      <c r="F242" s="140"/>
      <c r="G242" s="140"/>
      <c r="H242" s="140"/>
      <c r="I242" s="140"/>
      <c r="J242" s="140"/>
    </row>
    <row r="243" spans="1:10" x14ac:dyDescent="0.25">
      <c r="A243" s="140"/>
      <c r="B243" s="140"/>
      <c r="C243" s="140"/>
      <c r="D243" s="140"/>
      <c r="E243" s="140"/>
      <c r="F243" s="140"/>
      <c r="G243" s="140"/>
      <c r="H243" s="140"/>
      <c r="I243" s="140"/>
      <c r="J243" s="140"/>
    </row>
    <row r="244" spans="1:10" x14ac:dyDescent="0.25">
      <c r="A244" s="140"/>
      <c r="B244" s="140"/>
      <c r="C244" s="140"/>
      <c r="D244" s="140"/>
      <c r="E244" s="140"/>
      <c r="F244" s="140"/>
      <c r="G244" s="140"/>
      <c r="H244" s="140"/>
      <c r="I244" s="140"/>
      <c r="J244" s="140"/>
    </row>
    <row r="245" spans="1:10" x14ac:dyDescent="0.25">
      <c r="A245" s="140"/>
      <c r="B245" s="140"/>
      <c r="C245" s="140"/>
      <c r="D245" s="140"/>
      <c r="E245" s="140"/>
      <c r="F245" s="140"/>
      <c r="G245" s="140"/>
      <c r="H245" s="140"/>
      <c r="I245" s="140"/>
      <c r="J245" s="140"/>
    </row>
    <row r="246" spans="1:10" x14ac:dyDescent="0.25">
      <c r="A246" s="140"/>
      <c r="B246" s="140"/>
      <c r="C246" s="140"/>
      <c r="D246" s="140"/>
      <c r="E246" s="140"/>
      <c r="F246" s="140"/>
      <c r="G246" s="140"/>
      <c r="H246" s="140"/>
      <c r="I246" s="140"/>
      <c r="J246" s="140"/>
    </row>
    <row r="247" spans="1:10" x14ac:dyDescent="0.25">
      <c r="A247" s="140"/>
      <c r="B247" s="140"/>
      <c r="C247" s="140"/>
      <c r="D247" s="140"/>
      <c r="E247" s="140"/>
      <c r="F247" s="140"/>
      <c r="G247" s="140"/>
      <c r="H247" s="140"/>
      <c r="I247" s="140"/>
      <c r="J247" s="140"/>
    </row>
    <row r="248" spans="1:10" x14ac:dyDescent="0.25">
      <c r="A248" s="140"/>
      <c r="B248" s="140"/>
      <c r="C248" s="140"/>
      <c r="D248" s="140"/>
      <c r="E248" s="140"/>
      <c r="F248" s="140"/>
      <c r="G248" s="140"/>
      <c r="H248" s="140"/>
      <c r="I248" s="140"/>
      <c r="J248" s="140"/>
    </row>
    <row r="249" spans="1:10" x14ac:dyDescent="0.25">
      <c r="A249" s="140"/>
      <c r="B249" s="140"/>
      <c r="C249" s="140"/>
      <c r="D249" s="140"/>
      <c r="E249" s="140"/>
      <c r="F249" s="140"/>
      <c r="G249" s="140"/>
      <c r="H249" s="140"/>
      <c r="I249" s="140"/>
      <c r="J249" s="140"/>
    </row>
    <row r="250" spans="1:10" x14ac:dyDescent="0.25">
      <c r="A250" s="140"/>
      <c r="B250" s="140"/>
      <c r="C250" s="140"/>
      <c r="D250" s="140"/>
      <c r="E250" s="140"/>
      <c r="F250" s="140"/>
      <c r="G250" s="140"/>
      <c r="H250" s="140"/>
      <c r="I250" s="140"/>
      <c r="J250" s="140"/>
    </row>
    <row r="251" spans="1:10" x14ac:dyDescent="0.25">
      <c r="A251" s="140"/>
      <c r="B251" s="140"/>
      <c r="C251" s="140"/>
      <c r="D251" s="140"/>
      <c r="E251" s="140"/>
      <c r="F251" s="140"/>
      <c r="G251" s="140"/>
      <c r="H251" s="140"/>
      <c r="I251" s="140"/>
      <c r="J251" s="140"/>
    </row>
    <row r="252" spans="1:10" x14ac:dyDescent="0.25">
      <c r="A252" s="140"/>
      <c r="B252" s="140"/>
      <c r="C252" s="140"/>
      <c r="D252" s="140"/>
      <c r="E252" s="140"/>
      <c r="F252" s="140"/>
      <c r="G252" s="140"/>
      <c r="H252" s="140"/>
      <c r="I252" s="140"/>
      <c r="J252" s="140"/>
    </row>
    <row r="253" spans="1:10" x14ac:dyDescent="0.25">
      <c r="A253" s="140"/>
      <c r="B253" s="140"/>
      <c r="C253" s="140"/>
      <c r="D253" s="140"/>
      <c r="E253" s="140"/>
      <c r="F253" s="140"/>
      <c r="G253" s="140"/>
      <c r="H253" s="140"/>
      <c r="I253" s="140"/>
      <c r="J253" s="140"/>
    </row>
    <row r="254" spans="1:10" x14ac:dyDescent="0.25">
      <c r="A254" s="140"/>
      <c r="B254" s="140"/>
      <c r="C254" s="140"/>
      <c r="D254" s="140"/>
      <c r="E254" s="140"/>
      <c r="F254" s="140"/>
      <c r="G254" s="140"/>
      <c r="H254" s="140"/>
      <c r="I254" s="140"/>
      <c r="J254" s="140"/>
    </row>
    <row r="255" spans="1:10" x14ac:dyDescent="0.25">
      <c r="A255" s="140"/>
      <c r="B255" s="140"/>
      <c r="C255" s="140"/>
      <c r="D255" s="140"/>
      <c r="E255" s="140"/>
      <c r="F255" s="140"/>
      <c r="G255" s="140"/>
      <c r="H255" s="140"/>
      <c r="I255" s="140"/>
      <c r="J255" s="140"/>
    </row>
    <row r="256" spans="1:10" x14ac:dyDescent="0.25">
      <c r="A256" s="140"/>
      <c r="B256" s="140"/>
      <c r="C256" s="140"/>
      <c r="D256" s="140"/>
      <c r="E256" s="140"/>
      <c r="F256" s="140"/>
      <c r="G256" s="140"/>
      <c r="H256" s="140"/>
      <c r="I256" s="140"/>
      <c r="J256" s="140"/>
    </row>
    <row r="257" spans="1:10" x14ac:dyDescent="0.25">
      <c r="A257" s="140"/>
      <c r="B257" s="140"/>
      <c r="C257" s="140"/>
      <c r="D257" s="140"/>
      <c r="E257" s="140"/>
      <c r="F257" s="140"/>
      <c r="G257" s="140"/>
      <c r="H257" s="140"/>
      <c r="I257" s="140"/>
      <c r="J257" s="140"/>
    </row>
    <row r="258" spans="1:10" x14ac:dyDescent="0.25">
      <c r="A258" s="140"/>
      <c r="B258" s="140"/>
      <c r="C258" s="140"/>
      <c r="D258" s="140"/>
      <c r="E258" s="140"/>
      <c r="F258" s="140"/>
      <c r="G258" s="140"/>
      <c r="H258" s="140"/>
      <c r="I258" s="140"/>
      <c r="J258" s="140"/>
    </row>
    <row r="259" spans="1:10" x14ac:dyDescent="0.25">
      <c r="A259" s="140"/>
      <c r="B259" s="140"/>
      <c r="C259" s="140"/>
      <c r="D259" s="140"/>
      <c r="E259" s="140"/>
      <c r="F259" s="140"/>
      <c r="G259" s="140"/>
      <c r="H259" s="140"/>
      <c r="I259" s="140"/>
      <c r="J259" s="140"/>
    </row>
    <row r="260" spans="1:10" x14ac:dyDescent="0.25">
      <c r="A260" s="140"/>
      <c r="B260" s="140"/>
      <c r="C260" s="140"/>
      <c r="D260" s="140"/>
      <c r="E260" s="140"/>
      <c r="F260" s="140"/>
      <c r="G260" s="140"/>
      <c r="H260" s="140"/>
      <c r="I260" s="140"/>
      <c r="J260" s="140"/>
    </row>
    <row r="261" spans="1:10" x14ac:dyDescent="0.25">
      <c r="A261" s="140"/>
      <c r="B261" s="140"/>
      <c r="C261" s="140"/>
      <c r="D261" s="140"/>
      <c r="E261" s="140"/>
      <c r="F261" s="140"/>
      <c r="G261" s="140"/>
      <c r="H261" s="140"/>
      <c r="I261" s="140"/>
      <c r="J261" s="140"/>
    </row>
    <row r="262" spans="1:10" x14ac:dyDescent="0.25">
      <c r="A262" s="140"/>
      <c r="B262" s="140"/>
      <c r="C262" s="140"/>
      <c r="D262" s="140"/>
      <c r="E262" s="140"/>
      <c r="F262" s="140"/>
      <c r="G262" s="140"/>
      <c r="H262" s="140"/>
      <c r="I262" s="140"/>
      <c r="J262" s="140"/>
    </row>
    <row r="263" spans="1:10" x14ac:dyDescent="0.25">
      <c r="A263" s="140"/>
      <c r="B263" s="140"/>
      <c r="C263" s="140"/>
      <c r="D263" s="140"/>
      <c r="E263" s="140"/>
      <c r="F263" s="140"/>
      <c r="G263" s="140"/>
      <c r="H263" s="140"/>
      <c r="I263" s="140"/>
      <c r="J263" s="140"/>
    </row>
    <row r="264" spans="1:10" x14ac:dyDescent="0.25">
      <c r="A264" s="140"/>
      <c r="B264" s="140"/>
      <c r="C264" s="140"/>
      <c r="D264" s="140"/>
      <c r="E264" s="140"/>
      <c r="F264" s="140"/>
      <c r="G264" s="140"/>
      <c r="H264" s="140"/>
      <c r="I264" s="140"/>
      <c r="J264" s="140"/>
    </row>
    <row r="265" spans="1:10" x14ac:dyDescent="0.25">
      <c r="A265" s="140"/>
      <c r="B265" s="140"/>
      <c r="C265" s="140"/>
      <c r="D265" s="140"/>
      <c r="E265" s="140"/>
      <c r="F265" s="140"/>
      <c r="G265" s="140"/>
      <c r="H265" s="140"/>
      <c r="I265" s="140"/>
      <c r="J265" s="140"/>
    </row>
    <row r="266" spans="1:10" x14ac:dyDescent="0.25">
      <c r="A266" s="140"/>
      <c r="B266" s="140"/>
      <c r="C266" s="140"/>
      <c r="D266" s="140"/>
      <c r="E266" s="140"/>
      <c r="F266" s="140"/>
      <c r="G266" s="140"/>
      <c r="H266" s="140"/>
      <c r="I266" s="140"/>
      <c r="J266" s="140"/>
    </row>
    <row r="267" spans="1:10" x14ac:dyDescent="0.25">
      <c r="A267" s="140"/>
      <c r="B267" s="140"/>
      <c r="C267" s="140"/>
      <c r="D267" s="140"/>
      <c r="E267" s="140"/>
      <c r="F267" s="140"/>
      <c r="G267" s="140"/>
      <c r="H267" s="140"/>
      <c r="I267" s="140"/>
      <c r="J267" s="140"/>
    </row>
    <row r="268" spans="1:10" x14ac:dyDescent="0.25">
      <c r="A268" s="140"/>
      <c r="B268" s="140"/>
      <c r="C268" s="140"/>
      <c r="D268" s="140"/>
      <c r="E268" s="140"/>
      <c r="F268" s="140"/>
      <c r="G268" s="140"/>
      <c r="H268" s="140"/>
      <c r="I268" s="140"/>
      <c r="J268" s="140"/>
    </row>
    <row r="269" spans="1:10" x14ac:dyDescent="0.25">
      <c r="A269" s="140"/>
      <c r="B269" s="140"/>
      <c r="C269" s="140"/>
      <c r="D269" s="140"/>
      <c r="E269" s="140"/>
      <c r="F269" s="140"/>
      <c r="G269" s="140"/>
      <c r="H269" s="140"/>
      <c r="I269" s="140"/>
      <c r="J269" s="140"/>
    </row>
    <row r="270" spans="1:10" x14ac:dyDescent="0.25">
      <c r="A270" s="140"/>
      <c r="B270" s="140"/>
      <c r="C270" s="140"/>
      <c r="D270" s="140"/>
      <c r="E270" s="140"/>
      <c r="F270" s="140"/>
      <c r="G270" s="140"/>
      <c r="H270" s="140"/>
      <c r="I270" s="140"/>
      <c r="J270" s="140"/>
    </row>
    <row r="271" spans="1:10" x14ac:dyDescent="0.25">
      <c r="A271" s="140"/>
      <c r="B271" s="140"/>
      <c r="C271" s="140"/>
      <c r="D271" s="140"/>
      <c r="E271" s="140"/>
      <c r="F271" s="140"/>
      <c r="G271" s="140"/>
      <c r="H271" s="140"/>
      <c r="I271" s="140"/>
      <c r="J271" s="140"/>
    </row>
    <row r="272" spans="1:10" x14ac:dyDescent="0.25">
      <c r="A272" s="140"/>
      <c r="B272" s="140"/>
      <c r="C272" s="140"/>
      <c r="D272" s="140"/>
      <c r="E272" s="140"/>
      <c r="F272" s="140"/>
      <c r="G272" s="140"/>
      <c r="H272" s="140"/>
      <c r="I272" s="140"/>
      <c r="J272" s="140"/>
    </row>
    <row r="273" spans="1:10" x14ac:dyDescent="0.25">
      <c r="A273" s="140"/>
      <c r="B273" s="140"/>
      <c r="C273" s="140"/>
      <c r="D273" s="140"/>
      <c r="E273" s="140"/>
      <c r="F273" s="140"/>
      <c r="G273" s="140"/>
      <c r="H273" s="140"/>
      <c r="I273" s="140"/>
      <c r="J273" s="140"/>
    </row>
    <row r="274" spans="1:10" x14ac:dyDescent="0.25">
      <c r="A274" s="140"/>
      <c r="B274" s="140"/>
      <c r="C274" s="140"/>
      <c r="D274" s="140"/>
      <c r="E274" s="140"/>
      <c r="F274" s="140"/>
      <c r="G274" s="140"/>
      <c r="H274" s="140"/>
      <c r="I274" s="140"/>
      <c r="J274" s="140"/>
    </row>
    <row r="275" spans="1:10" x14ac:dyDescent="0.25">
      <c r="A275" s="140"/>
      <c r="B275" s="140"/>
      <c r="C275" s="140"/>
      <c r="D275" s="140"/>
      <c r="E275" s="140"/>
      <c r="F275" s="140"/>
      <c r="G275" s="140"/>
      <c r="H275" s="140"/>
      <c r="I275" s="140"/>
      <c r="J275" s="140"/>
    </row>
    <row r="276" spans="1:10" x14ac:dyDescent="0.25">
      <c r="A276" s="140"/>
      <c r="B276" s="140"/>
      <c r="C276" s="140"/>
      <c r="D276" s="140"/>
      <c r="E276" s="140"/>
      <c r="F276" s="140"/>
      <c r="G276" s="140"/>
      <c r="H276" s="140"/>
      <c r="I276" s="140"/>
      <c r="J276" s="140"/>
    </row>
    <row r="277" spans="1:10" x14ac:dyDescent="0.25">
      <c r="A277" s="140"/>
      <c r="B277" s="140"/>
      <c r="C277" s="140"/>
      <c r="D277" s="140"/>
      <c r="E277" s="140"/>
      <c r="F277" s="140"/>
      <c r="G277" s="140"/>
      <c r="H277" s="140"/>
      <c r="I277" s="140"/>
      <c r="J277" s="140"/>
    </row>
    <row r="278" spans="1:10" x14ac:dyDescent="0.25">
      <c r="A278" s="140"/>
      <c r="B278" s="140"/>
      <c r="C278" s="140"/>
      <c r="D278" s="140"/>
      <c r="E278" s="140"/>
      <c r="F278" s="140"/>
      <c r="G278" s="140"/>
      <c r="H278" s="140"/>
      <c r="I278" s="140"/>
      <c r="J278" s="140"/>
    </row>
    <row r="279" spans="1:10" x14ac:dyDescent="0.25">
      <c r="A279" s="140"/>
      <c r="B279" s="140"/>
      <c r="C279" s="140"/>
      <c r="D279" s="140"/>
      <c r="E279" s="140"/>
      <c r="F279" s="140"/>
      <c r="G279" s="140"/>
      <c r="H279" s="140"/>
      <c r="I279" s="140"/>
      <c r="J279" s="140"/>
    </row>
    <row r="280" spans="1:10" x14ac:dyDescent="0.25">
      <c r="A280" s="140"/>
      <c r="B280" s="140"/>
      <c r="C280" s="140"/>
      <c r="D280" s="140"/>
      <c r="E280" s="140"/>
      <c r="F280" s="140"/>
      <c r="G280" s="140"/>
      <c r="H280" s="140"/>
      <c r="I280" s="140"/>
      <c r="J280" s="140"/>
    </row>
  </sheetData>
  <mergeCells count="91">
    <mergeCell ref="A232:K232"/>
    <mergeCell ref="B93:K93"/>
    <mergeCell ref="B94:K95"/>
    <mergeCell ref="D177:K177"/>
    <mergeCell ref="D174:K176"/>
    <mergeCell ref="C186:K186"/>
    <mergeCell ref="C187:K187"/>
    <mergeCell ref="B188:K188"/>
    <mergeCell ref="G189:K189"/>
    <mergeCell ref="G195:K195"/>
    <mergeCell ref="D215:K215"/>
    <mergeCell ref="B180:K182"/>
    <mergeCell ref="C183:K183"/>
    <mergeCell ref="C184:K184"/>
    <mergeCell ref="C185:K185"/>
    <mergeCell ref="C168:K168"/>
    <mergeCell ref="C172:K172"/>
    <mergeCell ref="C178:K178"/>
    <mergeCell ref="B163:K163"/>
    <mergeCell ref="C164:K164"/>
    <mergeCell ref="C165:K165"/>
    <mergeCell ref="C166:K166"/>
    <mergeCell ref="C167:K167"/>
    <mergeCell ref="B141:K141"/>
    <mergeCell ref="B142:K142"/>
    <mergeCell ref="B149:K149"/>
    <mergeCell ref="B150:K150"/>
    <mergeCell ref="C169:K169"/>
    <mergeCell ref="E162:K162"/>
    <mergeCell ref="B104:K104"/>
    <mergeCell ref="B105:K105"/>
    <mergeCell ref="C117:K117"/>
    <mergeCell ref="D126:K126"/>
    <mergeCell ref="B127:K127"/>
    <mergeCell ref="B128:K128"/>
    <mergeCell ref="E109:I109"/>
    <mergeCell ref="A111:K115"/>
    <mergeCell ref="E120:I120"/>
    <mergeCell ref="A122:K124"/>
    <mergeCell ref="E132:I132"/>
    <mergeCell ref="A134:K138"/>
    <mergeCell ref="E154:I154"/>
    <mergeCell ref="A156:K160"/>
    <mergeCell ref="C140:K140"/>
    <mergeCell ref="C69:K69"/>
    <mergeCell ref="B81:K81"/>
    <mergeCell ref="B82:K82"/>
    <mergeCell ref="A91:K91"/>
    <mergeCell ref="C103:K103"/>
    <mergeCell ref="E83:I83"/>
    <mergeCell ref="A85:K89"/>
    <mergeCell ref="E97:I97"/>
    <mergeCell ref="A99:K101"/>
    <mergeCell ref="B80:K80"/>
    <mergeCell ref="B39:K39"/>
    <mergeCell ref="B40:K40"/>
    <mergeCell ref="C52:K52"/>
    <mergeCell ref="B53:K53"/>
    <mergeCell ref="B55:K55"/>
    <mergeCell ref="B56:K56"/>
    <mergeCell ref="E44:I44"/>
    <mergeCell ref="A46:K50"/>
    <mergeCell ref="E58:I58"/>
    <mergeCell ref="A60:K64"/>
    <mergeCell ref="E71:I71"/>
    <mergeCell ref="A73:K77"/>
    <mergeCell ref="C66:K66"/>
    <mergeCell ref="B67:K67"/>
    <mergeCell ref="C68:K68"/>
    <mergeCell ref="A2:K2"/>
    <mergeCell ref="A3:K3"/>
    <mergeCell ref="B38:K38"/>
    <mergeCell ref="B8:K8"/>
    <mergeCell ref="B9:K9"/>
    <mergeCell ref="B10:K10"/>
    <mergeCell ref="B11:K11"/>
    <mergeCell ref="E29:I29"/>
    <mergeCell ref="A31:K35"/>
    <mergeCell ref="B12:J12"/>
    <mergeCell ref="B23:K23"/>
    <mergeCell ref="A4:K4"/>
    <mergeCell ref="A5:K5"/>
    <mergeCell ref="A6:K6"/>
    <mergeCell ref="E14:I14"/>
    <mergeCell ref="A16:K20"/>
    <mergeCell ref="C231:I231"/>
    <mergeCell ref="E204:I204"/>
    <mergeCell ref="A206:K213"/>
    <mergeCell ref="A221:B221"/>
    <mergeCell ref="E223:I223"/>
    <mergeCell ref="A225:K229"/>
  </mergeCells>
  <hyperlinks>
    <hyperlink ref="C221" r:id="rId1" xr:uid="{D29BB904-21D5-4DD3-B026-28270570F71D}"/>
  </hyperlinks>
  <pageMargins left="0.25" right="0.25" top="0.75" bottom="0.75" header="0.3" footer="0.3"/>
  <pageSetup scale="55" orientation="portrait" horizontalDpi="300" r:id="rId2"/>
  <rowBreaks count="2" manualBreakCount="2">
    <brk id="77" max="27" man="1"/>
    <brk id="161"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60417" r:id="rId5" name="Check Box 1">
              <controlPr defaultSize="0" autoFill="0" autoLine="0" autoPict="0">
                <anchor moveWithCells="1">
                  <from>
                    <xdr:col>0</xdr:col>
                    <xdr:colOff>304800</xdr:colOff>
                    <xdr:row>7</xdr:row>
                    <xdr:rowOff>9525</xdr:rowOff>
                  </from>
                  <to>
                    <xdr:col>1</xdr:col>
                    <xdr:colOff>19050</xdr:colOff>
                    <xdr:row>8</xdr:row>
                    <xdr:rowOff>38100</xdr:rowOff>
                  </to>
                </anchor>
              </controlPr>
            </control>
          </mc:Choice>
        </mc:AlternateContent>
        <mc:AlternateContent xmlns:mc="http://schemas.openxmlformats.org/markup-compatibility/2006">
          <mc:Choice Requires="x14">
            <control shapeId="60418" r:id="rId6" name="Check Box 2">
              <controlPr defaultSize="0" autoFill="0" autoLine="0" autoPict="0">
                <anchor moveWithCells="1">
                  <from>
                    <xdr:col>0</xdr:col>
                    <xdr:colOff>304800</xdr:colOff>
                    <xdr:row>9</xdr:row>
                    <xdr:rowOff>0</xdr:rowOff>
                  </from>
                  <to>
                    <xdr:col>1</xdr:col>
                    <xdr:colOff>19050</xdr:colOff>
                    <xdr:row>10</xdr:row>
                    <xdr:rowOff>28575</xdr:rowOff>
                  </to>
                </anchor>
              </controlPr>
            </control>
          </mc:Choice>
        </mc:AlternateContent>
        <mc:AlternateContent xmlns:mc="http://schemas.openxmlformats.org/markup-compatibility/2006">
          <mc:Choice Requires="x14">
            <control shapeId="60419" r:id="rId7" name="Check Box 3">
              <controlPr defaultSize="0" autoFill="0" autoLine="0" autoPict="0">
                <anchor moveWithCells="1">
                  <from>
                    <xdr:col>0</xdr:col>
                    <xdr:colOff>304800</xdr:colOff>
                    <xdr:row>10</xdr:row>
                    <xdr:rowOff>0</xdr:rowOff>
                  </from>
                  <to>
                    <xdr:col>1</xdr:col>
                    <xdr:colOff>19050</xdr:colOff>
                    <xdr:row>11</xdr:row>
                    <xdr:rowOff>28575</xdr:rowOff>
                  </to>
                </anchor>
              </controlPr>
            </control>
          </mc:Choice>
        </mc:AlternateContent>
        <mc:AlternateContent xmlns:mc="http://schemas.openxmlformats.org/markup-compatibility/2006">
          <mc:Choice Requires="x14">
            <control shapeId="60420" r:id="rId8" name="Check Box 4">
              <controlPr defaultSize="0" autoFill="0" autoLine="0" autoPict="0">
                <anchor moveWithCells="1">
                  <from>
                    <xdr:col>0</xdr:col>
                    <xdr:colOff>304800</xdr:colOff>
                    <xdr:row>11</xdr:row>
                    <xdr:rowOff>0</xdr:rowOff>
                  </from>
                  <to>
                    <xdr:col>1</xdr:col>
                    <xdr:colOff>19050</xdr:colOff>
                    <xdr:row>12</xdr:row>
                    <xdr:rowOff>28575</xdr:rowOff>
                  </to>
                </anchor>
              </controlPr>
            </control>
          </mc:Choice>
        </mc:AlternateContent>
        <mc:AlternateContent xmlns:mc="http://schemas.openxmlformats.org/markup-compatibility/2006">
          <mc:Choice Requires="x14">
            <control shapeId="60421" r:id="rId9" name="Check Box 5">
              <controlPr defaultSize="0" autoFill="0" autoLine="0" autoPict="0">
                <anchor moveWithCells="1">
                  <from>
                    <xdr:col>0</xdr:col>
                    <xdr:colOff>304800</xdr:colOff>
                    <xdr:row>22</xdr:row>
                    <xdr:rowOff>0</xdr:rowOff>
                  </from>
                  <to>
                    <xdr:col>1</xdr:col>
                    <xdr:colOff>19050</xdr:colOff>
                    <xdr:row>23</xdr:row>
                    <xdr:rowOff>28575</xdr:rowOff>
                  </to>
                </anchor>
              </controlPr>
            </control>
          </mc:Choice>
        </mc:AlternateContent>
        <mc:AlternateContent xmlns:mc="http://schemas.openxmlformats.org/markup-compatibility/2006">
          <mc:Choice Requires="x14">
            <control shapeId="60422" r:id="rId10" name="Check Box 6">
              <controlPr defaultSize="0" autoFill="0" autoLine="0" autoPict="0">
                <anchor moveWithCells="1">
                  <from>
                    <xdr:col>0</xdr:col>
                    <xdr:colOff>304800</xdr:colOff>
                    <xdr:row>23</xdr:row>
                    <xdr:rowOff>0</xdr:rowOff>
                  </from>
                  <to>
                    <xdr:col>1</xdr:col>
                    <xdr:colOff>19050</xdr:colOff>
                    <xdr:row>24</xdr:row>
                    <xdr:rowOff>28575</xdr:rowOff>
                  </to>
                </anchor>
              </controlPr>
            </control>
          </mc:Choice>
        </mc:AlternateContent>
        <mc:AlternateContent xmlns:mc="http://schemas.openxmlformats.org/markup-compatibility/2006">
          <mc:Choice Requires="x14">
            <control shapeId="60423" r:id="rId11" name="Check Box 7">
              <controlPr defaultSize="0" autoFill="0" autoLine="0" autoPict="0">
                <anchor moveWithCells="1">
                  <from>
                    <xdr:col>0</xdr:col>
                    <xdr:colOff>304800</xdr:colOff>
                    <xdr:row>24</xdr:row>
                    <xdr:rowOff>19050</xdr:rowOff>
                  </from>
                  <to>
                    <xdr:col>1</xdr:col>
                    <xdr:colOff>19050</xdr:colOff>
                    <xdr:row>25</xdr:row>
                    <xdr:rowOff>47625</xdr:rowOff>
                  </to>
                </anchor>
              </controlPr>
            </control>
          </mc:Choice>
        </mc:AlternateContent>
        <mc:AlternateContent xmlns:mc="http://schemas.openxmlformats.org/markup-compatibility/2006">
          <mc:Choice Requires="x14">
            <control shapeId="60424" r:id="rId12" name="Check Box 8">
              <controlPr defaultSize="0" autoFill="0" autoLine="0" autoPict="0">
                <anchor moveWithCells="1">
                  <from>
                    <xdr:col>0</xdr:col>
                    <xdr:colOff>304800</xdr:colOff>
                    <xdr:row>25</xdr:row>
                    <xdr:rowOff>9525</xdr:rowOff>
                  </from>
                  <to>
                    <xdr:col>1</xdr:col>
                    <xdr:colOff>19050</xdr:colOff>
                    <xdr:row>26</xdr:row>
                    <xdr:rowOff>38100</xdr:rowOff>
                  </to>
                </anchor>
              </controlPr>
            </control>
          </mc:Choice>
        </mc:AlternateContent>
        <mc:AlternateContent xmlns:mc="http://schemas.openxmlformats.org/markup-compatibility/2006">
          <mc:Choice Requires="x14">
            <control shapeId="60425" r:id="rId13" name="Check Box 9">
              <controlPr defaultSize="0" autoFill="0" autoLine="0" autoPict="0">
                <anchor moveWithCells="1">
                  <from>
                    <xdr:col>0</xdr:col>
                    <xdr:colOff>304800</xdr:colOff>
                    <xdr:row>37</xdr:row>
                    <xdr:rowOff>0</xdr:rowOff>
                  </from>
                  <to>
                    <xdr:col>1</xdr:col>
                    <xdr:colOff>19050</xdr:colOff>
                    <xdr:row>38</xdr:row>
                    <xdr:rowOff>28575</xdr:rowOff>
                  </to>
                </anchor>
              </controlPr>
            </control>
          </mc:Choice>
        </mc:AlternateContent>
        <mc:AlternateContent xmlns:mc="http://schemas.openxmlformats.org/markup-compatibility/2006">
          <mc:Choice Requires="x14">
            <control shapeId="60426" r:id="rId14" name="Check Box 10">
              <controlPr defaultSize="0" autoFill="0" autoLine="0" autoPict="0">
                <anchor moveWithCells="1">
                  <from>
                    <xdr:col>0</xdr:col>
                    <xdr:colOff>304800</xdr:colOff>
                    <xdr:row>38</xdr:row>
                    <xdr:rowOff>9525</xdr:rowOff>
                  </from>
                  <to>
                    <xdr:col>1</xdr:col>
                    <xdr:colOff>19050</xdr:colOff>
                    <xdr:row>39</xdr:row>
                    <xdr:rowOff>38100</xdr:rowOff>
                  </to>
                </anchor>
              </controlPr>
            </control>
          </mc:Choice>
        </mc:AlternateContent>
        <mc:AlternateContent xmlns:mc="http://schemas.openxmlformats.org/markup-compatibility/2006">
          <mc:Choice Requires="x14">
            <control shapeId="60427" r:id="rId15" name="Check Box 11">
              <controlPr defaultSize="0" autoFill="0" autoLine="0" autoPict="0">
                <anchor moveWithCells="1">
                  <from>
                    <xdr:col>0</xdr:col>
                    <xdr:colOff>304800</xdr:colOff>
                    <xdr:row>39</xdr:row>
                    <xdr:rowOff>9525</xdr:rowOff>
                  </from>
                  <to>
                    <xdr:col>1</xdr:col>
                    <xdr:colOff>19050</xdr:colOff>
                    <xdr:row>40</xdr:row>
                    <xdr:rowOff>38100</xdr:rowOff>
                  </to>
                </anchor>
              </controlPr>
            </control>
          </mc:Choice>
        </mc:AlternateContent>
        <mc:AlternateContent xmlns:mc="http://schemas.openxmlformats.org/markup-compatibility/2006">
          <mc:Choice Requires="x14">
            <control shapeId="60428" r:id="rId16" name="Check Box 12">
              <controlPr defaultSize="0" autoFill="0" autoLine="0" autoPict="0">
                <anchor moveWithCells="1">
                  <from>
                    <xdr:col>0</xdr:col>
                    <xdr:colOff>304800</xdr:colOff>
                    <xdr:row>40</xdr:row>
                    <xdr:rowOff>9525</xdr:rowOff>
                  </from>
                  <to>
                    <xdr:col>1</xdr:col>
                    <xdr:colOff>19050</xdr:colOff>
                    <xdr:row>41</xdr:row>
                    <xdr:rowOff>28575</xdr:rowOff>
                  </to>
                </anchor>
              </controlPr>
            </control>
          </mc:Choice>
        </mc:AlternateContent>
        <mc:AlternateContent xmlns:mc="http://schemas.openxmlformats.org/markup-compatibility/2006">
          <mc:Choice Requires="x14">
            <control shapeId="60429" r:id="rId17" name="Check Box 13">
              <controlPr defaultSize="0" autoFill="0" autoLine="0" autoPict="0">
                <anchor moveWithCells="1">
                  <from>
                    <xdr:col>0</xdr:col>
                    <xdr:colOff>304800</xdr:colOff>
                    <xdr:row>52</xdr:row>
                    <xdr:rowOff>0</xdr:rowOff>
                  </from>
                  <to>
                    <xdr:col>1</xdr:col>
                    <xdr:colOff>19050</xdr:colOff>
                    <xdr:row>53</xdr:row>
                    <xdr:rowOff>28575</xdr:rowOff>
                  </to>
                </anchor>
              </controlPr>
            </control>
          </mc:Choice>
        </mc:AlternateContent>
        <mc:AlternateContent xmlns:mc="http://schemas.openxmlformats.org/markup-compatibility/2006">
          <mc:Choice Requires="x14">
            <control shapeId="60430" r:id="rId18" name="Check Box 14">
              <controlPr defaultSize="0" autoFill="0" autoLine="0" autoPict="0">
                <anchor moveWithCells="1">
                  <from>
                    <xdr:col>0</xdr:col>
                    <xdr:colOff>304800</xdr:colOff>
                    <xdr:row>53</xdr:row>
                    <xdr:rowOff>190500</xdr:rowOff>
                  </from>
                  <to>
                    <xdr:col>1</xdr:col>
                    <xdr:colOff>19050</xdr:colOff>
                    <xdr:row>55</xdr:row>
                    <xdr:rowOff>28575</xdr:rowOff>
                  </to>
                </anchor>
              </controlPr>
            </control>
          </mc:Choice>
        </mc:AlternateContent>
        <mc:AlternateContent xmlns:mc="http://schemas.openxmlformats.org/markup-compatibility/2006">
          <mc:Choice Requires="x14">
            <control shapeId="60431" r:id="rId19" name="Check Box 15">
              <controlPr defaultSize="0" autoFill="0" autoLine="0" autoPict="0">
                <anchor moveWithCells="1">
                  <from>
                    <xdr:col>0</xdr:col>
                    <xdr:colOff>304800</xdr:colOff>
                    <xdr:row>54</xdr:row>
                    <xdr:rowOff>180975</xdr:rowOff>
                  </from>
                  <to>
                    <xdr:col>1</xdr:col>
                    <xdr:colOff>19050</xdr:colOff>
                    <xdr:row>56</xdr:row>
                    <xdr:rowOff>19050</xdr:rowOff>
                  </to>
                </anchor>
              </controlPr>
            </control>
          </mc:Choice>
        </mc:AlternateContent>
        <mc:AlternateContent xmlns:mc="http://schemas.openxmlformats.org/markup-compatibility/2006">
          <mc:Choice Requires="x14">
            <control shapeId="60432" r:id="rId20" name="Check Box 16">
              <controlPr defaultSize="0" autoFill="0" autoLine="0" autoPict="0">
                <anchor moveWithCells="1">
                  <from>
                    <xdr:col>0</xdr:col>
                    <xdr:colOff>304800</xdr:colOff>
                    <xdr:row>66</xdr:row>
                    <xdr:rowOff>9525</xdr:rowOff>
                  </from>
                  <to>
                    <xdr:col>1</xdr:col>
                    <xdr:colOff>19050</xdr:colOff>
                    <xdr:row>67</xdr:row>
                    <xdr:rowOff>38100</xdr:rowOff>
                  </to>
                </anchor>
              </controlPr>
            </control>
          </mc:Choice>
        </mc:AlternateContent>
        <mc:AlternateContent xmlns:mc="http://schemas.openxmlformats.org/markup-compatibility/2006">
          <mc:Choice Requires="x14">
            <control shapeId="60433" r:id="rId21" name="Check Box 17">
              <controlPr defaultSize="0" autoFill="0" autoLine="0" autoPict="0">
                <anchor moveWithCells="1">
                  <from>
                    <xdr:col>0</xdr:col>
                    <xdr:colOff>295275</xdr:colOff>
                    <xdr:row>79</xdr:row>
                    <xdr:rowOff>9525</xdr:rowOff>
                  </from>
                  <to>
                    <xdr:col>0</xdr:col>
                    <xdr:colOff>600075</xdr:colOff>
                    <xdr:row>80</xdr:row>
                    <xdr:rowOff>38100</xdr:rowOff>
                  </to>
                </anchor>
              </controlPr>
            </control>
          </mc:Choice>
        </mc:AlternateContent>
        <mc:AlternateContent xmlns:mc="http://schemas.openxmlformats.org/markup-compatibility/2006">
          <mc:Choice Requires="x14">
            <control shapeId="60434" r:id="rId22" name="Check Box 18">
              <controlPr defaultSize="0" autoFill="0" autoLine="0" autoPict="0">
                <anchor moveWithCells="1">
                  <from>
                    <xdr:col>0</xdr:col>
                    <xdr:colOff>295275</xdr:colOff>
                    <xdr:row>80</xdr:row>
                    <xdr:rowOff>19050</xdr:rowOff>
                  </from>
                  <to>
                    <xdr:col>0</xdr:col>
                    <xdr:colOff>600075</xdr:colOff>
                    <xdr:row>81</xdr:row>
                    <xdr:rowOff>47625</xdr:rowOff>
                  </to>
                </anchor>
              </controlPr>
            </control>
          </mc:Choice>
        </mc:AlternateContent>
        <mc:AlternateContent xmlns:mc="http://schemas.openxmlformats.org/markup-compatibility/2006">
          <mc:Choice Requires="x14">
            <control shapeId="60435" r:id="rId23" name="Check Box 19">
              <controlPr defaultSize="0" autoFill="0" autoLine="0" autoPict="0">
                <anchor moveWithCells="1">
                  <from>
                    <xdr:col>0</xdr:col>
                    <xdr:colOff>295275</xdr:colOff>
                    <xdr:row>81</xdr:row>
                    <xdr:rowOff>19050</xdr:rowOff>
                  </from>
                  <to>
                    <xdr:col>0</xdr:col>
                    <xdr:colOff>600075</xdr:colOff>
                    <xdr:row>82</xdr:row>
                    <xdr:rowOff>47625</xdr:rowOff>
                  </to>
                </anchor>
              </controlPr>
            </control>
          </mc:Choice>
        </mc:AlternateContent>
        <mc:AlternateContent xmlns:mc="http://schemas.openxmlformats.org/markup-compatibility/2006">
          <mc:Choice Requires="x14">
            <control shapeId="60436" r:id="rId24" name="Check Box 20">
              <controlPr defaultSize="0" autoFill="0" autoLine="0" autoPict="0">
                <anchor moveWithCells="1">
                  <from>
                    <xdr:col>0</xdr:col>
                    <xdr:colOff>304800</xdr:colOff>
                    <xdr:row>92</xdr:row>
                    <xdr:rowOff>0</xdr:rowOff>
                  </from>
                  <to>
                    <xdr:col>1</xdr:col>
                    <xdr:colOff>19050</xdr:colOff>
                    <xdr:row>93</xdr:row>
                    <xdr:rowOff>28575</xdr:rowOff>
                  </to>
                </anchor>
              </controlPr>
            </control>
          </mc:Choice>
        </mc:AlternateContent>
        <mc:AlternateContent xmlns:mc="http://schemas.openxmlformats.org/markup-compatibility/2006">
          <mc:Choice Requires="x14">
            <control shapeId="60439" r:id="rId25" name="Check Box 23">
              <controlPr defaultSize="0" autoFill="0" autoLine="0" autoPict="0">
                <anchor moveWithCells="1">
                  <from>
                    <xdr:col>0</xdr:col>
                    <xdr:colOff>304800</xdr:colOff>
                    <xdr:row>103</xdr:row>
                    <xdr:rowOff>0</xdr:rowOff>
                  </from>
                  <to>
                    <xdr:col>1</xdr:col>
                    <xdr:colOff>19050</xdr:colOff>
                    <xdr:row>104</xdr:row>
                    <xdr:rowOff>28575</xdr:rowOff>
                  </to>
                </anchor>
              </controlPr>
            </control>
          </mc:Choice>
        </mc:AlternateContent>
        <mc:AlternateContent xmlns:mc="http://schemas.openxmlformats.org/markup-compatibility/2006">
          <mc:Choice Requires="x14">
            <control shapeId="60440" r:id="rId26" name="Check Box 24">
              <controlPr defaultSize="0" autoFill="0" autoLine="0" autoPict="0">
                <anchor moveWithCells="1">
                  <from>
                    <xdr:col>0</xdr:col>
                    <xdr:colOff>304800</xdr:colOff>
                    <xdr:row>103</xdr:row>
                    <xdr:rowOff>171450</xdr:rowOff>
                  </from>
                  <to>
                    <xdr:col>1</xdr:col>
                    <xdr:colOff>19050</xdr:colOff>
                    <xdr:row>105</xdr:row>
                    <xdr:rowOff>47625</xdr:rowOff>
                  </to>
                </anchor>
              </controlPr>
            </control>
          </mc:Choice>
        </mc:AlternateContent>
        <mc:AlternateContent xmlns:mc="http://schemas.openxmlformats.org/markup-compatibility/2006">
          <mc:Choice Requires="x14">
            <control shapeId="60441" r:id="rId27" name="Check Box 25">
              <controlPr defaultSize="0" autoFill="0" autoLine="0" autoPict="0">
                <anchor moveWithCells="1">
                  <from>
                    <xdr:col>0</xdr:col>
                    <xdr:colOff>314325</xdr:colOff>
                    <xdr:row>105</xdr:row>
                    <xdr:rowOff>9525</xdr:rowOff>
                  </from>
                  <to>
                    <xdr:col>1</xdr:col>
                    <xdr:colOff>28575</xdr:colOff>
                    <xdr:row>106</xdr:row>
                    <xdr:rowOff>19050</xdr:rowOff>
                  </to>
                </anchor>
              </controlPr>
            </control>
          </mc:Choice>
        </mc:AlternateContent>
        <mc:AlternateContent xmlns:mc="http://schemas.openxmlformats.org/markup-compatibility/2006">
          <mc:Choice Requires="x14">
            <control shapeId="60442" r:id="rId28" name="Check Box 26">
              <controlPr defaultSize="0" autoFill="0" autoLine="0" autoPict="0">
                <anchor moveWithCells="1">
                  <from>
                    <xdr:col>0</xdr:col>
                    <xdr:colOff>285750</xdr:colOff>
                    <xdr:row>126</xdr:row>
                    <xdr:rowOff>28575</xdr:rowOff>
                  </from>
                  <to>
                    <xdr:col>1</xdr:col>
                    <xdr:colOff>0</xdr:colOff>
                    <xdr:row>127</xdr:row>
                    <xdr:rowOff>57150</xdr:rowOff>
                  </to>
                </anchor>
              </controlPr>
            </control>
          </mc:Choice>
        </mc:AlternateContent>
        <mc:AlternateContent xmlns:mc="http://schemas.openxmlformats.org/markup-compatibility/2006">
          <mc:Choice Requires="x14">
            <control shapeId="60443" r:id="rId29" name="Check Box 27">
              <controlPr defaultSize="0" autoFill="0" autoLine="0" autoPict="0">
                <anchor moveWithCells="1">
                  <from>
                    <xdr:col>0</xdr:col>
                    <xdr:colOff>285750</xdr:colOff>
                    <xdr:row>128</xdr:row>
                    <xdr:rowOff>28575</xdr:rowOff>
                  </from>
                  <to>
                    <xdr:col>1</xdr:col>
                    <xdr:colOff>0</xdr:colOff>
                    <xdr:row>129</xdr:row>
                    <xdr:rowOff>47625</xdr:rowOff>
                  </to>
                </anchor>
              </controlPr>
            </control>
          </mc:Choice>
        </mc:AlternateContent>
        <mc:AlternateContent xmlns:mc="http://schemas.openxmlformats.org/markup-compatibility/2006">
          <mc:Choice Requires="x14">
            <control shapeId="60444" r:id="rId30" name="Check Box 28">
              <controlPr defaultSize="0" autoFill="0" autoLine="0" autoPict="0">
                <anchor moveWithCells="1">
                  <from>
                    <xdr:col>0</xdr:col>
                    <xdr:colOff>304800</xdr:colOff>
                    <xdr:row>140</xdr:row>
                    <xdr:rowOff>0</xdr:rowOff>
                  </from>
                  <to>
                    <xdr:col>1</xdr:col>
                    <xdr:colOff>19050</xdr:colOff>
                    <xdr:row>141</xdr:row>
                    <xdr:rowOff>28575</xdr:rowOff>
                  </to>
                </anchor>
              </controlPr>
            </control>
          </mc:Choice>
        </mc:AlternateContent>
        <mc:AlternateContent xmlns:mc="http://schemas.openxmlformats.org/markup-compatibility/2006">
          <mc:Choice Requires="x14">
            <control shapeId="60445" r:id="rId31" name="Check Box 29">
              <controlPr defaultSize="0" autoFill="0" autoLine="0" autoPict="0">
                <anchor moveWithCells="1">
                  <from>
                    <xdr:col>0</xdr:col>
                    <xdr:colOff>304800</xdr:colOff>
                    <xdr:row>141</xdr:row>
                    <xdr:rowOff>9525</xdr:rowOff>
                  </from>
                  <to>
                    <xdr:col>1</xdr:col>
                    <xdr:colOff>19050</xdr:colOff>
                    <xdr:row>142</xdr:row>
                    <xdr:rowOff>38100</xdr:rowOff>
                  </to>
                </anchor>
              </controlPr>
            </control>
          </mc:Choice>
        </mc:AlternateContent>
        <mc:AlternateContent xmlns:mc="http://schemas.openxmlformats.org/markup-compatibility/2006">
          <mc:Choice Requires="x14">
            <control shapeId="60446" r:id="rId32" name="Check Box 30">
              <controlPr defaultSize="0" autoFill="0" autoLine="0" autoPict="0">
                <anchor moveWithCells="1">
                  <from>
                    <xdr:col>0</xdr:col>
                    <xdr:colOff>304800</xdr:colOff>
                    <xdr:row>142</xdr:row>
                    <xdr:rowOff>9525</xdr:rowOff>
                  </from>
                  <to>
                    <xdr:col>1</xdr:col>
                    <xdr:colOff>19050</xdr:colOff>
                    <xdr:row>143</xdr:row>
                    <xdr:rowOff>28575</xdr:rowOff>
                  </to>
                </anchor>
              </controlPr>
            </control>
          </mc:Choice>
        </mc:AlternateContent>
        <mc:AlternateContent xmlns:mc="http://schemas.openxmlformats.org/markup-compatibility/2006">
          <mc:Choice Requires="x14">
            <control shapeId="60447" r:id="rId33" name="Check Box 31">
              <controlPr defaultSize="0" autoFill="0" autoLine="0" autoPict="0">
                <anchor moveWithCells="1">
                  <from>
                    <xdr:col>0</xdr:col>
                    <xdr:colOff>304800</xdr:colOff>
                    <xdr:row>144</xdr:row>
                    <xdr:rowOff>0</xdr:rowOff>
                  </from>
                  <to>
                    <xdr:col>1</xdr:col>
                    <xdr:colOff>19050</xdr:colOff>
                    <xdr:row>145</xdr:row>
                    <xdr:rowOff>19050</xdr:rowOff>
                  </to>
                </anchor>
              </controlPr>
            </control>
          </mc:Choice>
        </mc:AlternateContent>
        <mc:AlternateContent xmlns:mc="http://schemas.openxmlformats.org/markup-compatibility/2006">
          <mc:Choice Requires="x14">
            <control shapeId="60448" r:id="rId34" name="Check Box 32">
              <controlPr defaultSize="0" autoFill="0" autoLine="0" autoPict="0">
                <anchor moveWithCells="1">
                  <from>
                    <xdr:col>0</xdr:col>
                    <xdr:colOff>304800</xdr:colOff>
                    <xdr:row>146</xdr:row>
                    <xdr:rowOff>0</xdr:rowOff>
                  </from>
                  <to>
                    <xdr:col>1</xdr:col>
                    <xdr:colOff>19050</xdr:colOff>
                    <xdr:row>147</xdr:row>
                    <xdr:rowOff>19050</xdr:rowOff>
                  </to>
                </anchor>
              </controlPr>
            </control>
          </mc:Choice>
        </mc:AlternateContent>
        <mc:AlternateContent xmlns:mc="http://schemas.openxmlformats.org/markup-compatibility/2006">
          <mc:Choice Requires="x14">
            <control shapeId="60449" r:id="rId35" name="Check Box 33">
              <controlPr defaultSize="0" autoFill="0" autoLine="0" autoPict="0">
                <anchor moveWithCells="1">
                  <from>
                    <xdr:col>0</xdr:col>
                    <xdr:colOff>304800</xdr:colOff>
                    <xdr:row>148</xdr:row>
                    <xdr:rowOff>0</xdr:rowOff>
                  </from>
                  <to>
                    <xdr:col>1</xdr:col>
                    <xdr:colOff>19050</xdr:colOff>
                    <xdr:row>149</xdr:row>
                    <xdr:rowOff>28575</xdr:rowOff>
                  </to>
                </anchor>
              </controlPr>
            </control>
          </mc:Choice>
        </mc:AlternateContent>
        <mc:AlternateContent xmlns:mc="http://schemas.openxmlformats.org/markup-compatibility/2006">
          <mc:Choice Requires="x14">
            <control shapeId="60450" r:id="rId36" name="Check Box 34">
              <controlPr defaultSize="0" autoFill="0" autoLine="0" autoPict="0">
                <anchor moveWithCells="1">
                  <from>
                    <xdr:col>0</xdr:col>
                    <xdr:colOff>304800</xdr:colOff>
                    <xdr:row>148</xdr:row>
                    <xdr:rowOff>171450</xdr:rowOff>
                  </from>
                  <to>
                    <xdr:col>1</xdr:col>
                    <xdr:colOff>19050</xdr:colOff>
                    <xdr:row>150</xdr:row>
                    <xdr:rowOff>9525</xdr:rowOff>
                  </to>
                </anchor>
              </controlPr>
            </control>
          </mc:Choice>
        </mc:AlternateContent>
        <mc:AlternateContent xmlns:mc="http://schemas.openxmlformats.org/markup-compatibility/2006">
          <mc:Choice Requires="x14">
            <control shapeId="60451" r:id="rId37" name="Check Box 35">
              <controlPr defaultSize="0" autoFill="0" autoLine="0" autoPict="0">
                <anchor moveWithCells="1">
                  <from>
                    <xdr:col>0</xdr:col>
                    <xdr:colOff>295275</xdr:colOff>
                    <xdr:row>116</xdr:row>
                    <xdr:rowOff>361950</xdr:rowOff>
                  </from>
                  <to>
                    <xdr:col>0</xdr:col>
                    <xdr:colOff>600075</xdr:colOff>
                    <xdr:row>118</xdr:row>
                    <xdr:rowOff>28575</xdr:rowOff>
                  </to>
                </anchor>
              </controlPr>
            </control>
          </mc:Choice>
        </mc:AlternateContent>
        <mc:AlternateContent xmlns:mc="http://schemas.openxmlformats.org/markup-compatibility/2006">
          <mc:Choice Requires="x14">
            <control shapeId="60452" r:id="rId38" name="Check Box 36">
              <controlPr defaultSize="0" autoFill="0" autoLine="0" autoPict="0">
                <anchor moveWithCells="1">
                  <from>
                    <xdr:col>0</xdr:col>
                    <xdr:colOff>295275</xdr:colOff>
                    <xdr:row>162</xdr:row>
                    <xdr:rowOff>0</xdr:rowOff>
                  </from>
                  <to>
                    <xdr:col>0</xdr:col>
                    <xdr:colOff>600075</xdr:colOff>
                    <xdr:row>163</xdr:row>
                    <xdr:rowOff>28575</xdr:rowOff>
                  </to>
                </anchor>
              </controlPr>
            </control>
          </mc:Choice>
        </mc:AlternateContent>
        <mc:AlternateContent xmlns:mc="http://schemas.openxmlformats.org/markup-compatibility/2006">
          <mc:Choice Requires="x14">
            <control shapeId="60453" r:id="rId39" name="Check Box 37">
              <controlPr defaultSize="0" autoFill="0" autoLine="0" autoPict="0">
                <anchor moveWithCells="1">
                  <from>
                    <xdr:col>1</xdr:col>
                    <xdr:colOff>304800</xdr:colOff>
                    <xdr:row>163</xdr:row>
                    <xdr:rowOff>9525</xdr:rowOff>
                  </from>
                  <to>
                    <xdr:col>2</xdr:col>
                    <xdr:colOff>19050</xdr:colOff>
                    <xdr:row>164</xdr:row>
                    <xdr:rowOff>38100</xdr:rowOff>
                  </to>
                </anchor>
              </controlPr>
            </control>
          </mc:Choice>
        </mc:AlternateContent>
        <mc:AlternateContent xmlns:mc="http://schemas.openxmlformats.org/markup-compatibility/2006">
          <mc:Choice Requires="x14">
            <control shapeId="60454" r:id="rId40" name="Check Box 38">
              <controlPr defaultSize="0" autoFill="0" autoLine="0" autoPict="0">
                <anchor moveWithCells="1">
                  <from>
                    <xdr:col>1</xdr:col>
                    <xdr:colOff>304800</xdr:colOff>
                    <xdr:row>164</xdr:row>
                    <xdr:rowOff>0</xdr:rowOff>
                  </from>
                  <to>
                    <xdr:col>2</xdr:col>
                    <xdr:colOff>19050</xdr:colOff>
                    <xdr:row>165</xdr:row>
                    <xdr:rowOff>28575</xdr:rowOff>
                  </to>
                </anchor>
              </controlPr>
            </control>
          </mc:Choice>
        </mc:AlternateContent>
        <mc:AlternateContent xmlns:mc="http://schemas.openxmlformats.org/markup-compatibility/2006">
          <mc:Choice Requires="x14">
            <control shapeId="60455" r:id="rId41" name="Check Box 39">
              <controlPr defaultSize="0" autoFill="0" autoLine="0" autoPict="0">
                <anchor moveWithCells="1">
                  <from>
                    <xdr:col>1</xdr:col>
                    <xdr:colOff>304800</xdr:colOff>
                    <xdr:row>165</xdr:row>
                    <xdr:rowOff>9525</xdr:rowOff>
                  </from>
                  <to>
                    <xdr:col>2</xdr:col>
                    <xdr:colOff>19050</xdr:colOff>
                    <xdr:row>166</xdr:row>
                    <xdr:rowOff>38100</xdr:rowOff>
                  </to>
                </anchor>
              </controlPr>
            </control>
          </mc:Choice>
        </mc:AlternateContent>
        <mc:AlternateContent xmlns:mc="http://schemas.openxmlformats.org/markup-compatibility/2006">
          <mc:Choice Requires="x14">
            <control shapeId="60456" r:id="rId42" name="Check Box 40">
              <controlPr defaultSize="0" autoFill="0" autoLine="0" autoPict="0">
                <anchor moveWithCells="1">
                  <from>
                    <xdr:col>1</xdr:col>
                    <xdr:colOff>304800</xdr:colOff>
                    <xdr:row>168</xdr:row>
                    <xdr:rowOff>9525</xdr:rowOff>
                  </from>
                  <to>
                    <xdr:col>2</xdr:col>
                    <xdr:colOff>19050</xdr:colOff>
                    <xdr:row>169</xdr:row>
                    <xdr:rowOff>38100</xdr:rowOff>
                  </to>
                </anchor>
              </controlPr>
            </control>
          </mc:Choice>
        </mc:AlternateContent>
        <mc:AlternateContent xmlns:mc="http://schemas.openxmlformats.org/markup-compatibility/2006">
          <mc:Choice Requires="x14">
            <control shapeId="60457" r:id="rId43" name="Check Box 41">
              <controlPr defaultSize="0" autoFill="0" autoLine="0" autoPict="0">
                <anchor moveWithCells="1">
                  <from>
                    <xdr:col>1</xdr:col>
                    <xdr:colOff>304800</xdr:colOff>
                    <xdr:row>177</xdr:row>
                    <xdr:rowOff>9525</xdr:rowOff>
                  </from>
                  <to>
                    <xdr:col>2</xdr:col>
                    <xdr:colOff>19050</xdr:colOff>
                    <xdr:row>178</xdr:row>
                    <xdr:rowOff>38100</xdr:rowOff>
                  </to>
                </anchor>
              </controlPr>
            </control>
          </mc:Choice>
        </mc:AlternateContent>
        <mc:AlternateContent xmlns:mc="http://schemas.openxmlformats.org/markup-compatibility/2006">
          <mc:Choice Requires="x14">
            <control shapeId="60459" r:id="rId44" name="Check Box 43">
              <controlPr defaultSize="0" autoFill="0" autoLine="0" autoPict="0">
                <anchor moveWithCells="1">
                  <from>
                    <xdr:col>0</xdr:col>
                    <xdr:colOff>276225</xdr:colOff>
                    <xdr:row>179</xdr:row>
                    <xdr:rowOff>104775</xdr:rowOff>
                  </from>
                  <to>
                    <xdr:col>1</xdr:col>
                    <xdr:colOff>0</xdr:colOff>
                    <xdr:row>180</xdr:row>
                    <xdr:rowOff>142875</xdr:rowOff>
                  </to>
                </anchor>
              </controlPr>
            </control>
          </mc:Choice>
        </mc:AlternateContent>
        <mc:AlternateContent xmlns:mc="http://schemas.openxmlformats.org/markup-compatibility/2006">
          <mc:Choice Requires="x14">
            <control shapeId="60460" r:id="rId45" name="Check Box 44">
              <controlPr defaultSize="0" autoFill="0" autoLine="0" autoPict="0">
                <anchor moveWithCells="1">
                  <from>
                    <xdr:col>1</xdr:col>
                    <xdr:colOff>304800</xdr:colOff>
                    <xdr:row>182</xdr:row>
                    <xdr:rowOff>9525</xdr:rowOff>
                  </from>
                  <to>
                    <xdr:col>2</xdr:col>
                    <xdr:colOff>19050</xdr:colOff>
                    <xdr:row>183</xdr:row>
                    <xdr:rowOff>38100</xdr:rowOff>
                  </to>
                </anchor>
              </controlPr>
            </control>
          </mc:Choice>
        </mc:AlternateContent>
        <mc:AlternateContent xmlns:mc="http://schemas.openxmlformats.org/markup-compatibility/2006">
          <mc:Choice Requires="x14">
            <control shapeId="60461" r:id="rId46" name="Check Box 45">
              <controlPr defaultSize="0" autoFill="0" autoLine="0" autoPict="0">
                <anchor moveWithCells="1">
                  <from>
                    <xdr:col>1</xdr:col>
                    <xdr:colOff>304800</xdr:colOff>
                    <xdr:row>182</xdr:row>
                    <xdr:rowOff>180975</xdr:rowOff>
                  </from>
                  <to>
                    <xdr:col>2</xdr:col>
                    <xdr:colOff>19050</xdr:colOff>
                    <xdr:row>184</xdr:row>
                    <xdr:rowOff>19050</xdr:rowOff>
                  </to>
                </anchor>
              </controlPr>
            </control>
          </mc:Choice>
        </mc:AlternateContent>
        <mc:AlternateContent xmlns:mc="http://schemas.openxmlformats.org/markup-compatibility/2006">
          <mc:Choice Requires="x14">
            <control shapeId="60462" r:id="rId47" name="Check Box 46">
              <controlPr defaultSize="0" autoFill="0" autoLine="0" autoPict="0">
                <anchor moveWithCells="1">
                  <from>
                    <xdr:col>1</xdr:col>
                    <xdr:colOff>304800</xdr:colOff>
                    <xdr:row>183</xdr:row>
                    <xdr:rowOff>180975</xdr:rowOff>
                  </from>
                  <to>
                    <xdr:col>2</xdr:col>
                    <xdr:colOff>19050</xdr:colOff>
                    <xdr:row>185</xdr:row>
                    <xdr:rowOff>19050</xdr:rowOff>
                  </to>
                </anchor>
              </controlPr>
            </control>
          </mc:Choice>
        </mc:AlternateContent>
        <mc:AlternateContent xmlns:mc="http://schemas.openxmlformats.org/markup-compatibility/2006">
          <mc:Choice Requires="x14">
            <control shapeId="60463" r:id="rId48" name="Check Box 47">
              <controlPr defaultSize="0" autoFill="0" autoLine="0" autoPict="0">
                <anchor moveWithCells="1">
                  <from>
                    <xdr:col>1</xdr:col>
                    <xdr:colOff>304800</xdr:colOff>
                    <xdr:row>184</xdr:row>
                    <xdr:rowOff>180975</xdr:rowOff>
                  </from>
                  <to>
                    <xdr:col>2</xdr:col>
                    <xdr:colOff>19050</xdr:colOff>
                    <xdr:row>186</xdr:row>
                    <xdr:rowOff>19050</xdr:rowOff>
                  </to>
                </anchor>
              </controlPr>
            </control>
          </mc:Choice>
        </mc:AlternateContent>
        <mc:AlternateContent xmlns:mc="http://schemas.openxmlformats.org/markup-compatibility/2006">
          <mc:Choice Requires="x14">
            <control shapeId="60464" r:id="rId49" name="Check Box 48">
              <controlPr defaultSize="0" autoFill="0" autoLine="0" autoPict="0">
                <anchor moveWithCells="1">
                  <from>
                    <xdr:col>1</xdr:col>
                    <xdr:colOff>304800</xdr:colOff>
                    <xdr:row>185</xdr:row>
                    <xdr:rowOff>180975</xdr:rowOff>
                  </from>
                  <to>
                    <xdr:col>2</xdr:col>
                    <xdr:colOff>19050</xdr:colOff>
                    <xdr:row>187</xdr:row>
                    <xdr:rowOff>38100</xdr:rowOff>
                  </to>
                </anchor>
              </controlPr>
            </control>
          </mc:Choice>
        </mc:AlternateContent>
        <mc:AlternateContent xmlns:mc="http://schemas.openxmlformats.org/markup-compatibility/2006">
          <mc:Choice Requires="x14">
            <control shapeId="60465" r:id="rId50" name="Check Box 49">
              <controlPr defaultSize="0" autoFill="0" autoLine="0" autoPict="0">
                <anchor moveWithCells="1">
                  <from>
                    <xdr:col>0</xdr:col>
                    <xdr:colOff>304800</xdr:colOff>
                    <xdr:row>187</xdr:row>
                    <xdr:rowOff>0</xdr:rowOff>
                  </from>
                  <to>
                    <xdr:col>1</xdr:col>
                    <xdr:colOff>19050</xdr:colOff>
                    <xdr:row>188</xdr:row>
                    <xdr:rowOff>38100</xdr:rowOff>
                  </to>
                </anchor>
              </controlPr>
            </control>
          </mc:Choice>
        </mc:AlternateContent>
        <mc:AlternateContent xmlns:mc="http://schemas.openxmlformats.org/markup-compatibility/2006">
          <mc:Choice Requires="x14">
            <control shapeId="60468" r:id="rId51" name="Check Box 52">
              <controlPr defaultSize="0" autoFill="0" autoLine="0" autoPict="0">
                <anchor moveWithCells="1">
                  <from>
                    <xdr:col>0</xdr:col>
                    <xdr:colOff>304800</xdr:colOff>
                    <xdr:row>215</xdr:row>
                    <xdr:rowOff>0</xdr:rowOff>
                  </from>
                  <to>
                    <xdr:col>1</xdr:col>
                    <xdr:colOff>19050</xdr:colOff>
                    <xdr:row>216</xdr:row>
                    <xdr:rowOff>28575</xdr:rowOff>
                  </to>
                </anchor>
              </controlPr>
            </control>
          </mc:Choice>
        </mc:AlternateContent>
        <mc:AlternateContent xmlns:mc="http://schemas.openxmlformats.org/markup-compatibility/2006">
          <mc:Choice Requires="x14">
            <control shapeId="60469" r:id="rId52" name="Check Box 53">
              <controlPr defaultSize="0" autoFill="0" autoLine="0" autoPict="0">
                <anchor moveWithCells="1">
                  <from>
                    <xdr:col>0</xdr:col>
                    <xdr:colOff>304800</xdr:colOff>
                    <xdr:row>216</xdr:row>
                    <xdr:rowOff>0</xdr:rowOff>
                  </from>
                  <to>
                    <xdr:col>1</xdr:col>
                    <xdr:colOff>19050</xdr:colOff>
                    <xdr:row>217</xdr:row>
                    <xdr:rowOff>28575</xdr:rowOff>
                  </to>
                </anchor>
              </controlPr>
            </control>
          </mc:Choice>
        </mc:AlternateContent>
        <mc:AlternateContent xmlns:mc="http://schemas.openxmlformats.org/markup-compatibility/2006">
          <mc:Choice Requires="x14">
            <control shapeId="60471" r:id="rId53" name="Check Box 55">
              <controlPr defaultSize="0" autoFill="0" autoLine="0" autoPict="0">
                <anchor moveWithCells="1">
                  <from>
                    <xdr:col>0</xdr:col>
                    <xdr:colOff>304800</xdr:colOff>
                    <xdr:row>93</xdr:row>
                    <xdr:rowOff>0</xdr:rowOff>
                  </from>
                  <to>
                    <xdr:col>1</xdr:col>
                    <xdr:colOff>19050</xdr:colOff>
                    <xdr:row>94</xdr:row>
                    <xdr:rowOff>28575</xdr:rowOff>
                  </to>
                </anchor>
              </controlPr>
            </control>
          </mc:Choice>
        </mc:AlternateContent>
        <mc:AlternateContent xmlns:mc="http://schemas.openxmlformats.org/markup-compatibility/2006">
          <mc:Choice Requires="x14">
            <control shapeId="60473" r:id="rId54" name="Check Box 57">
              <controlPr defaultSize="0" autoFill="0" autoLine="0" autoPict="0">
                <anchor moveWithCells="1">
                  <from>
                    <xdr:col>0</xdr:col>
                    <xdr:colOff>304800</xdr:colOff>
                    <xdr:row>26</xdr:row>
                    <xdr:rowOff>0</xdr:rowOff>
                  </from>
                  <to>
                    <xdr:col>1</xdr:col>
                    <xdr:colOff>19050</xdr:colOff>
                    <xdr:row>27</xdr:row>
                    <xdr:rowOff>28575</xdr:rowOff>
                  </to>
                </anchor>
              </controlPr>
            </control>
          </mc:Choice>
        </mc:AlternateContent>
        <mc:AlternateContent xmlns:mc="http://schemas.openxmlformats.org/markup-compatibility/2006">
          <mc:Choice Requires="x14">
            <control shapeId="60475" r:id="rId55" name="Check Box 59">
              <controlPr defaultSize="0" autoFill="0" autoLine="0" autoPict="0">
                <anchor moveWithCells="1">
                  <from>
                    <xdr:col>0</xdr:col>
                    <xdr:colOff>304800</xdr:colOff>
                    <xdr:row>41</xdr:row>
                    <xdr:rowOff>0</xdr:rowOff>
                  </from>
                  <to>
                    <xdr:col>1</xdr:col>
                    <xdr:colOff>19050</xdr:colOff>
                    <xdr:row>42</xdr:row>
                    <xdr:rowOff>28575</xdr:rowOff>
                  </to>
                </anchor>
              </controlPr>
            </control>
          </mc:Choice>
        </mc:AlternateContent>
        <mc:AlternateContent xmlns:mc="http://schemas.openxmlformats.org/markup-compatibility/2006">
          <mc:Choice Requires="x14">
            <control shapeId="60479" r:id="rId56" name="Check Box 63">
              <controlPr defaultSize="0" autoFill="0" autoLine="0" autoPict="0">
                <anchor moveWithCells="1">
                  <from>
                    <xdr:col>0</xdr:col>
                    <xdr:colOff>295275</xdr:colOff>
                    <xdr:row>106</xdr:row>
                    <xdr:rowOff>19050</xdr:rowOff>
                  </from>
                  <to>
                    <xdr:col>0</xdr:col>
                    <xdr:colOff>600075</xdr:colOff>
                    <xdr:row>107</xdr:row>
                    <xdr:rowOff>47625</xdr:rowOff>
                  </to>
                </anchor>
              </controlPr>
            </control>
          </mc:Choice>
        </mc:AlternateContent>
        <mc:AlternateContent xmlns:mc="http://schemas.openxmlformats.org/markup-compatibility/2006">
          <mc:Choice Requires="x14">
            <control shapeId="60481" r:id="rId57" name="Check Box 65">
              <controlPr defaultSize="0" autoFill="0" autoLine="0" autoPict="0">
                <anchor moveWithCells="1">
                  <from>
                    <xdr:col>0</xdr:col>
                    <xdr:colOff>304800</xdr:colOff>
                    <xdr:row>188</xdr:row>
                    <xdr:rowOff>76200</xdr:rowOff>
                  </from>
                  <to>
                    <xdr:col>1</xdr:col>
                    <xdr:colOff>419100</xdr:colOff>
                    <xdr:row>189</xdr:row>
                    <xdr:rowOff>104775</xdr:rowOff>
                  </to>
                </anchor>
              </controlPr>
            </control>
          </mc:Choice>
        </mc:AlternateContent>
        <mc:AlternateContent xmlns:mc="http://schemas.openxmlformats.org/markup-compatibility/2006">
          <mc:Choice Requires="x14">
            <control shapeId="60482" r:id="rId58" name="Check Box 66">
              <controlPr defaultSize="0" autoFill="0" autoLine="0" autoPict="0">
                <anchor moveWithCells="1">
                  <from>
                    <xdr:col>0</xdr:col>
                    <xdr:colOff>314325</xdr:colOff>
                    <xdr:row>194</xdr:row>
                    <xdr:rowOff>104775</xdr:rowOff>
                  </from>
                  <to>
                    <xdr:col>0</xdr:col>
                    <xdr:colOff>600075</xdr:colOff>
                    <xdr:row>195</xdr:row>
                    <xdr:rowOff>123825</xdr:rowOff>
                  </to>
                </anchor>
              </controlPr>
            </control>
          </mc:Choice>
        </mc:AlternateContent>
        <mc:AlternateContent xmlns:mc="http://schemas.openxmlformats.org/markup-compatibility/2006">
          <mc:Choice Requires="x14">
            <control shapeId="60483" r:id="rId59" name="Check Box 67">
              <controlPr defaultSize="0" autoFill="0" autoLine="0" autoPict="0">
                <anchor moveWithCells="1">
                  <from>
                    <xdr:col>0</xdr:col>
                    <xdr:colOff>304800</xdr:colOff>
                    <xdr:row>201</xdr:row>
                    <xdr:rowOff>0</xdr:rowOff>
                  </from>
                  <to>
                    <xdr:col>1</xdr:col>
                    <xdr:colOff>19050</xdr:colOff>
                    <xdr:row>202</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M110"/>
  <sheetViews>
    <sheetView showGridLines="0" zoomScaleNormal="100" zoomScaleSheetLayoutView="120" workbookViewId="0">
      <selection activeCell="I121" sqref="I121"/>
    </sheetView>
  </sheetViews>
  <sheetFormatPr defaultRowHeight="15" x14ac:dyDescent="0.25"/>
  <cols>
    <col min="3" max="3" width="9.140625" customWidth="1"/>
    <col min="9" max="9" width="10" customWidth="1"/>
    <col min="11" max="11" width="14" customWidth="1"/>
    <col min="12" max="12" width="10.42578125" customWidth="1"/>
    <col min="13" max="13" width="14.85546875" customWidth="1"/>
  </cols>
  <sheetData>
    <row r="1" spans="1:13" ht="3.75" customHeight="1" thickBot="1" x14ac:dyDescent="0.3">
      <c r="A1" s="1225"/>
      <c r="B1" s="1226"/>
      <c r="C1" s="1226"/>
      <c r="D1" s="1226"/>
      <c r="E1" s="1226"/>
      <c r="F1" s="1226"/>
      <c r="G1" s="1226"/>
      <c r="H1" s="1226"/>
      <c r="I1" s="1226"/>
      <c r="J1" s="1226"/>
      <c r="K1" s="1226"/>
      <c r="L1" s="1226"/>
      <c r="M1" s="1227"/>
    </row>
    <row r="2" spans="1:13" s="436" customFormat="1" ht="16.5" thickBot="1" x14ac:dyDescent="0.3">
      <c r="A2" s="615" t="s">
        <v>214</v>
      </c>
      <c r="B2" s="1228">
        <f>'Contact Info'!B3</f>
        <v>0</v>
      </c>
      <c r="C2" s="1228"/>
      <c r="D2" s="1229" t="s">
        <v>791</v>
      </c>
      <c r="E2" s="1229"/>
      <c r="F2" s="1229"/>
      <c r="G2" s="1228"/>
      <c r="H2" s="1228"/>
      <c r="I2" s="1228"/>
      <c r="J2" s="1228"/>
      <c r="K2" s="1228"/>
      <c r="L2" s="1228"/>
      <c r="M2" s="1228"/>
    </row>
    <row r="3" spans="1:13" ht="21.75" thickBot="1" x14ac:dyDescent="0.4">
      <c r="A3" s="1230" t="s">
        <v>792</v>
      </c>
      <c r="B3" s="1230"/>
      <c r="C3" s="1230"/>
      <c r="D3" s="1230"/>
      <c r="E3" s="1230"/>
      <c r="F3" s="1230"/>
      <c r="G3" s="1230"/>
      <c r="H3" s="1230"/>
      <c r="I3" s="1230"/>
      <c r="J3" s="1230"/>
      <c r="K3" s="1230"/>
      <c r="L3" s="1230"/>
      <c r="M3" s="1230"/>
    </row>
    <row r="4" spans="1:13" ht="35.1" customHeight="1" thickBot="1" x14ac:dyDescent="0.3">
      <c r="A4" s="1231" t="s">
        <v>896</v>
      </c>
      <c r="B4" s="1231"/>
      <c r="C4" s="1231"/>
      <c r="D4" s="1231"/>
      <c r="E4" s="1231"/>
      <c r="F4" s="1231"/>
      <c r="G4" s="1231"/>
      <c r="H4" s="1231"/>
      <c r="I4" s="1231"/>
      <c r="J4" s="1232" t="s">
        <v>793</v>
      </c>
      <c r="K4" s="1232"/>
      <c r="L4" s="1232" t="s">
        <v>794</v>
      </c>
      <c r="M4" s="1232"/>
    </row>
    <row r="5" spans="1:13" ht="18.75" customHeight="1" thickBot="1" x14ac:dyDescent="0.3">
      <c r="A5" s="1223" t="s">
        <v>897</v>
      </c>
      <c r="B5" s="1223"/>
      <c r="C5" s="1223"/>
      <c r="D5" s="1223"/>
      <c r="E5" s="1223"/>
      <c r="F5" s="1223"/>
      <c r="G5" s="1223"/>
      <c r="H5" s="1223"/>
      <c r="I5" s="1223"/>
      <c r="J5" s="1224"/>
      <c r="K5" s="1224"/>
      <c r="L5" s="1224"/>
      <c r="M5" s="1224"/>
    </row>
    <row r="6" spans="1:13" ht="18.75" customHeight="1" thickBot="1" x14ac:dyDescent="0.3">
      <c r="A6" s="1223" t="s">
        <v>795</v>
      </c>
      <c r="B6" s="1223"/>
      <c r="C6" s="1223"/>
      <c r="D6" s="1223"/>
      <c r="E6" s="1223"/>
      <c r="F6" s="1223"/>
      <c r="G6" s="1223"/>
      <c r="H6" s="1223"/>
      <c r="I6" s="1223"/>
      <c r="J6" s="1224"/>
      <c r="K6" s="1224"/>
      <c r="L6" s="1224"/>
      <c r="M6" s="1224"/>
    </row>
    <row r="7" spans="1:13" ht="18.75" customHeight="1" thickBot="1" x14ac:dyDescent="0.3">
      <c r="A7" s="1223" t="s">
        <v>414</v>
      </c>
      <c r="B7" s="1223"/>
      <c r="C7" s="1223"/>
      <c r="D7" s="1223"/>
      <c r="E7" s="1223"/>
      <c r="F7" s="1223"/>
      <c r="G7" s="1223"/>
      <c r="H7" s="1223"/>
      <c r="I7" s="1223"/>
      <c r="J7" s="1224"/>
      <c r="K7" s="1224"/>
      <c r="L7" s="1224"/>
      <c r="M7" s="1224"/>
    </row>
    <row r="8" spans="1:13" ht="18.75" customHeight="1" thickBot="1" x14ac:dyDescent="0.3">
      <c r="A8" s="1223" t="s">
        <v>912</v>
      </c>
      <c r="B8" s="1223"/>
      <c r="C8" s="1223"/>
      <c r="D8" s="1223"/>
      <c r="E8" s="1223"/>
      <c r="F8" s="1223"/>
      <c r="G8" s="1223"/>
      <c r="H8" s="1223"/>
      <c r="I8" s="1223"/>
      <c r="J8" s="1224"/>
      <c r="K8" s="1224"/>
      <c r="L8" s="1224"/>
      <c r="M8" s="1224"/>
    </row>
    <row r="9" spans="1:13" ht="18.75" customHeight="1" thickBot="1" x14ac:dyDescent="0.3">
      <c r="A9" s="1223" t="s">
        <v>898</v>
      </c>
      <c r="B9" s="1223"/>
      <c r="C9" s="1223"/>
      <c r="D9" s="1223"/>
      <c r="E9" s="1223"/>
      <c r="F9" s="1223"/>
      <c r="G9" s="1223"/>
      <c r="H9" s="1223"/>
      <c r="I9" s="1223"/>
      <c r="J9" s="1224"/>
      <c r="K9" s="1224"/>
      <c r="L9" s="1224"/>
      <c r="M9" s="1224"/>
    </row>
    <row r="10" spans="1:13" ht="18.75" customHeight="1" thickBot="1" x14ac:dyDescent="0.3">
      <c r="A10" s="1223" t="s">
        <v>420</v>
      </c>
      <c r="B10" s="1223"/>
      <c r="C10" s="1223"/>
      <c r="D10" s="1223"/>
      <c r="E10" s="1223"/>
      <c r="F10" s="1223"/>
      <c r="G10" s="1223"/>
      <c r="H10" s="1223"/>
      <c r="I10" s="1223"/>
      <c r="J10" s="1224"/>
      <c r="K10" s="1224"/>
      <c r="L10" s="1224"/>
      <c r="M10" s="1224"/>
    </row>
    <row r="11" spans="1:13" ht="16.5" thickBot="1" x14ac:dyDescent="0.3">
      <c r="A11" s="1254"/>
      <c r="B11" s="1255"/>
      <c r="C11" s="1255"/>
      <c r="D11" s="1255"/>
      <c r="E11" s="1255"/>
      <c r="F11" s="1255"/>
      <c r="G11" s="1255"/>
      <c r="H11" s="1255"/>
      <c r="I11" s="1255"/>
      <c r="J11" s="1255"/>
      <c r="K11" s="1255"/>
      <c r="L11" s="1255"/>
      <c r="M11" s="1256"/>
    </row>
    <row r="12" spans="1:13" ht="15.75" thickBot="1" x14ac:dyDescent="0.3">
      <c r="A12" s="1257" t="s">
        <v>893</v>
      </c>
      <c r="B12" s="1258"/>
      <c r="C12" s="1258"/>
      <c r="D12" s="1258"/>
      <c r="E12" s="1258"/>
      <c r="F12" s="1258"/>
      <c r="G12" s="1258"/>
      <c r="H12" s="1258"/>
      <c r="I12" s="1258"/>
      <c r="J12" s="1258"/>
      <c r="K12" s="1258"/>
      <c r="L12" s="1258"/>
      <c r="M12" s="1259"/>
    </row>
    <row r="13" spans="1:13" ht="15.75" thickBot="1" x14ac:dyDescent="0.3">
      <c r="A13" s="1257"/>
      <c r="B13" s="1258"/>
      <c r="C13" s="1258"/>
      <c r="D13" s="1258"/>
      <c r="E13" s="1258"/>
      <c r="F13" s="1258"/>
      <c r="G13" s="1258"/>
      <c r="H13" s="1258"/>
      <c r="I13" s="1258"/>
      <c r="J13" s="1258"/>
      <c r="K13" s="1258"/>
      <c r="L13" s="1258"/>
      <c r="M13" s="1259"/>
    </row>
    <row r="14" spans="1:13" ht="15.75" thickBot="1" x14ac:dyDescent="0.3">
      <c r="A14" s="1257"/>
      <c r="B14" s="1258"/>
      <c r="C14" s="1258"/>
      <c r="D14" s="1258"/>
      <c r="E14" s="1258"/>
      <c r="F14" s="1258"/>
      <c r="G14" s="1258"/>
      <c r="H14" s="1258"/>
      <c r="I14" s="1258"/>
      <c r="J14" s="1258"/>
      <c r="K14" s="1258"/>
      <c r="L14" s="1258"/>
      <c r="M14" s="1259"/>
    </row>
    <row r="15" spans="1:13" ht="15.75" thickBot="1" x14ac:dyDescent="0.3">
      <c r="A15" s="1260" t="s">
        <v>796</v>
      </c>
      <c r="B15" s="1260"/>
      <c r="C15" s="1260"/>
      <c r="D15" s="1260"/>
      <c r="E15" s="1260"/>
      <c r="F15" s="1260"/>
      <c r="G15" s="1260"/>
      <c r="H15" s="1260"/>
      <c r="I15" s="1260"/>
      <c r="J15" s="1260"/>
      <c r="K15" s="1260"/>
      <c r="L15" s="1260"/>
      <c r="M15" s="1260"/>
    </row>
    <row r="16" spans="1:13" ht="15.75" thickBot="1" x14ac:dyDescent="0.3">
      <c r="A16" s="1261" t="s">
        <v>797</v>
      </c>
      <c r="B16" s="1261"/>
      <c r="C16" s="1261"/>
      <c r="D16" s="1243" t="s">
        <v>25</v>
      </c>
      <c r="E16" s="1244"/>
      <c r="F16" s="1247"/>
      <c r="G16" s="1248"/>
      <c r="H16" s="1248"/>
      <c r="I16" s="1248"/>
      <c r="J16" s="1248"/>
      <c r="K16" s="1248"/>
      <c r="L16" s="1248"/>
      <c r="M16" s="1249"/>
    </row>
    <row r="17" spans="1:13" ht="15.75" thickBot="1" x14ac:dyDescent="0.3">
      <c r="A17" s="1261"/>
      <c r="B17" s="1261"/>
      <c r="C17" s="1261"/>
      <c r="D17" s="1245"/>
      <c r="E17" s="1246"/>
      <c r="F17" s="1250"/>
      <c r="G17" s="1251"/>
      <c r="H17" s="1251"/>
      <c r="I17" s="1251"/>
      <c r="J17" s="1251"/>
      <c r="K17" s="1251"/>
      <c r="L17" s="1251"/>
      <c r="M17" s="1252"/>
    </row>
    <row r="18" spans="1:13" ht="15.75" thickBot="1" x14ac:dyDescent="0.3">
      <c r="A18" s="610" t="s">
        <v>804</v>
      </c>
      <c r="B18" s="610" t="s">
        <v>901</v>
      </c>
      <c r="C18" s="610" t="s">
        <v>805</v>
      </c>
      <c r="D18" s="1233" t="s">
        <v>798</v>
      </c>
      <c r="E18" s="1233"/>
      <c r="F18" s="1233"/>
      <c r="G18" s="1233"/>
      <c r="H18" s="1233"/>
      <c r="I18" s="1233"/>
      <c r="J18" s="1233"/>
      <c r="K18" s="1233"/>
      <c r="L18" s="1233"/>
      <c r="M18" s="1233"/>
    </row>
    <row r="19" spans="1:13" ht="15.75" thickBot="1" x14ac:dyDescent="0.3">
      <c r="A19" s="592"/>
      <c r="B19" s="596"/>
      <c r="C19" s="592"/>
      <c r="D19" s="1233"/>
      <c r="E19" s="1233"/>
      <c r="F19" s="1233"/>
      <c r="G19" s="1233"/>
      <c r="H19" s="1233"/>
      <c r="I19" s="1233"/>
      <c r="J19" s="1233"/>
      <c r="K19" s="1233"/>
      <c r="L19" s="1233"/>
      <c r="M19" s="1233"/>
    </row>
    <row r="20" spans="1:13" ht="15.75" thickBot="1" x14ac:dyDescent="0.3">
      <c r="A20" s="1234" t="s">
        <v>895</v>
      </c>
      <c r="B20" s="1235"/>
      <c r="C20" s="1235"/>
      <c r="D20" s="1235"/>
      <c r="E20" s="1235"/>
      <c r="F20" s="1235"/>
      <c r="G20" s="1235"/>
      <c r="H20" s="1235"/>
      <c r="I20" s="1235"/>
      <c r="J20" s="1235"/>
      <c r="K20" s="1235"/>
      <c r="L20" s="1235"/>
      <c r="M20" s="1236"/>
    </row>
    <row r="21" spans="1:13" x14ac:dyDescent="0.25">
      <c r="A21" s="1237" t="s">
        <v>799</v>
      </c>
      <c r="B21" s="1238"/>
      <c r="C21" s="1239"/>
      <c r="D21" s="1243" t="s">
        <v>25</v>
      </c>
      <c r="E21" s="1244"/>
      <c r="F21" s="1247"/>
      <c r="G21" s="1248"/>
      <c r="H21" s="1248"/>
      <c r="I21" s="1248"/>
      <c r="J21" s="1248"/>
      <c r="K21" s="1248"/>
      <c r="L21" s="1248"/>
      <c r="M21" s="1249"/>
    </row>
    <row r="22" spans="1:13" ht="15.75" thickBot="1" x14ac:dyDescent="0.3">
      <c r="A22" s="1240"/>
      <c r="B22" s="1241"/>
      <c r="C22" s="1242"/>
      <c r="D22" s="1245"/>
      <c r="E22" s="1246"/>
      <c r="F22" s="1250"/>
      <c r="G22" s="1251"/>
      <c r="H22" s="1251"/>
      <c r="I22" s="1251"/>
      <c r="J22" s="1251"/>
      <c r="K22" s="1251"/>
      <c r="L22" s="1251"/>
      <c r="M22" s="1252"/>
    </row>
    <row r="23" spans="1:13" ht="15.75" thickBot="1" x14ac:dyDescent="0.3">
      <c r="A23" s="611" t="s">
        <v>804</v>
      </c>
      <c r="B23" s="611" t="s">
        <v>901</v>
      </c>
      <c r="C23" s="611" t="s">
        <v>805</v>
      </c>
      <c r="D23" s="1253" t="s">
        <v>943</v>
      </c>
      <c r="E23" s="1253"/>
      <c r="F23" s="1253"/>
      <c r="G23" s="1253"/>
      <c r="H23" s="1253"/>
      <c r="I23" s="1253"/>
      <c r="J23" s="1253"/>
      <c r="K23" s="1253"/>
      <c r="L23" s="1253"/>
      <c r="M23" s="1253"/>
    </row>
    <row r="24" spans="1:13" ht="15.75" thickBot="1" x14ac:dyDescent="0.3">
      <c r="A24" s="592"/>
      <c r="B24" s="596"/>
      <c r="C24" s="592"/>
      <c r="D24" s="1253"/>
      <c r="E24" s="1253"/>
      <c r="F24" s="1253"/>
      <c r="G24" s="1253"/>
      <c r="H24" s="1253"/>
      <c r="I24" s="1253"/>
      <c r="J24" s="1253"/>
      <c r="K24" s="1253"/>
      <c r="L24" s="1253"/>
      <c r="M24" s="1253"/>
    </row>
    <row r="25" spans="1:13" ht="15.75" thickBot="1" x14ac:dyDescent="0.3">
      <c r="A25" s="1275" t="s">
        <v>801</v>
      </c>
      <c r="B25" s="1276"/>
      <c r="C25" s="1276"/>
      <c r="D25" s="1276"/>
      <c r="E25" s="1276"/>
      <c r="F25" s="1276"/>
      <c r="G25" s="1276"/>
      <c r="H25" s="1276"/>
      <c r="I25" s="1276"/>
      <c r="J25" s="1276"/>
      <c r="K25" s="1276"/>
      <c r="L25" s="1276"/>
      <c r="M25" s="1277"/>
    </row>
    <row r="26" spans="1:13" x14ac:dyDescent="0.25">
      <c r="A26" s="1278" t="s">
        <v>802</v>
      </c>
      <c r="B26" s="1278"/>
      <c r="C26" s="1278"/>
      <c r="D26" s="1243" t="s">
        <v>25</v>
      </c>
      <c r="E26" s="1244"/>
      <c r="F26" s="1247"/>
      <c r="G26" s="1248"/>
      <c r="H26" s="1248"/>
      <c r="I26" s="1248"/>
      <c r="J26" s="1248"/>
      <c r="K26" s="1248"/>
      <c r="L26" s="1248"/>
      <c r="M26" s="1249"/>
    </row>
    <row r="27" spans="1:13" ht="15.75" thickBot="1" x14ac:dyDescent="0.3">
      <c r="A27" s="1279"/>
      <c r="B27" s="1279"/>
      <c r="C27" s="1279"/>
      <c r="D27" s="1245"/>
      <c r="E27" s="1246"/>
      <c r="F27" s="1250"/>
      <c r="G27" s="1251"/>
      <c r="H27" s="1251"/>
      <c r="I27" s="1251"/>
      <c r="J27" s="1251"/>
      <c r="K27" s="1251"/>
      <c r="L27" s="1251"/>
      <c r="M27" s="1252"/>
    </row>
    <row r="28" spans="1:13" ht="15.75" thickBot="1" x14ac:dyDescent="0.3">
      <c r="A28" s="610" t="s">
        <v>804</v>
      </c>
      <c r="B28" s="610" t="s">
        <v>146</v>
      </c>
      <c r="C28" s="610" t="s">
        <v>805</v>
      </c>
      <c r="D28" s="1280" t="s">
        <v>803</v>
      </c>
      <c r="E28" s="1280"/>
      <c r="F28" s="1280"/>
      <c r="G28" s="1280"/>
      <c r="H28" s="1280"/>
      <c r="I28" s="1280"/>
      <c r="J28" s="1280"/>
      <c r="K28" s="1280"/>
      <c r="L28" s="1280"/>
      <c r="M28" s="1280"/>
    </row>
    <row r="29" spans="1:13" ht="21" customHeight="1" thickBot="1" x14ac:dyDescent="0.3">
      <c r="A29" s="592"/>
      <c r="B29" s="592"/>
      <c r="C29" s="592"/>
      <c r="D29" s="1280"/>
      <c r="E29" s="1280"/>
      <c r="F29" s="1280"/>
      <c r="G29" s="1280"/>
      <c r="H29" s="1280"/>
      <c r="I29" s="1280"/>
      <c r="J29" s="1280"/>
      <c r="K29" s="1280"/>
      <c r="L29" s="1280"/>
      <c r="M29" s="1280"/>
    </row>
    <row r="30" spans="1:13" ht="15.75" customHeight="1" x14ac:dyDescent="0.25">
      <c r="A30" s="1281" t="s">
        <v>804</v>
      </c>
      <c r="B30" s="1281" t="s">
        <v>146</v>
      </c>
      <c r="C30" s="1281" t="s">
        <v>805</v>
      </c>
      <c r="D30" s="1283" t="s">
        <v>902</v>
      </c>
      <c r="E30" s="1284"/>
      <c r="F30" s="1284"/>
      <c r="G30" s="1284"/>
      <c r="H30" s="1284"/>
      <c r="I30" s="1284"/>
      <c r="J30" s="1284"/>
      <c r="K30" s="1284"/>
      <c r="L30" s="1284"/>
      <c r="M30" s="1285"/>
    </row>
    <row r="31" spans="1:13" ht="18.75" customHeight="1" thickBot="1" x14ac:dyDescent="0.3">
      <c r="A31" s="1282"/>
      <c r="B31" s="1282"/>
      <c r="C31" s="1282"/>
      <c r="D31" s="1286"/>
      <c r="E31" s="1287"/>
      <c r="F31" s="1287"/>
      <c r="G31" s="1287"/>
      <c r="H31" s="1287"/>
      <c r="I31" s="1287"/>
      <c r="J31" s="1287"/>
      <c r="K31" s="1287"/>
      <c r="L31" s="1287"/>
      <c r="M31" s="1288"/>
    </row>
    <row r="32" spans="1:13" x14ac:dyDescent="0.25">
      <c r="A32" s="1262"/>
      <c r="B32" s="1262"/>
      <c r="C32" s="1262"/>
      <c r="D32" s="1286"/>
      <c r="E32" s="1287"/>
      <c r="F32" s="1287"/>
      <c r="G32" s="1287"/>
      <c r="H32" s="1287"/>
      <c r="I32" s="1287"/>
      <c r="J32" s="1287"/>
      <c r="K32" s="1287"/>
      <c r="L32" s="1287"/>
      <c r="M32" s="1288"/>
    </row>
    <row r="33" spans="1:13" ht="18.75" customHeight="1" thickBot="1" x14ac:dyDescent="0.3">
      <c r="A33" s="1263"/>
      <c r="B33" s="1263"/>
      <c r="C33" s="1263"/>
      <c r="D33" s="1289"/>
      <c r="E33" s="1290"/>
      <c r="F33" s="1290"/>
      <c r="G33" s="1290"/>
      <c r="H33" s="1290"/>
      <c r="I33" s="1290"/>
      <c r="J33" s="1290"/>
      <c r="K33" s="1290"/>
      <c r="L33" s="1290"/>
      <c r="M33" s="1291"/>
    </row>
    <row r="34" spans="1:13" ht="15.75" thickBot="1" x14ac:dyDescent="0.3">
      <c r="A34" s="1264" t="s">
        <v>806</v>
      </c>
      <c r="B34" s="1265"/>
      <c r="C34" s="1265"/>
      <c r="D34" s="1265"/>
      <c r="E34" s="1265"/>
      <c r="F34" s="1265"/>
      <c r="G34" s="1265"/>
      <c r="H34" s="1265"/>
      <c r="I34" s="1265"/>
      <c r="J34" s="1265"/>
      <c r="K34" s="1265"/>
      <c r="L34" s="1265"/>
      <c r="M34" s="1266"/>
    </row>
    <row r="35" spans="1:13" x14ac:dyDescent="0.25">
      <c r="A35" s="1267" t="s">
        <v>807</v>
      </c>
      <c r="B35" s="1267"/>
      <c r="C35" s="1267"/>
      <c r="D35" s="1243" t="s">
        <v>25</v>
      </c>
      <c r="E35" s="1244"/>
      <c r="F35" s="1269"/>
      <c r="G35" s="1270"/>
      <c r="H35" s="1270"/>
      <c r="I35" s="1270"/>
      <c r="J35" s="1270"/>
      <c r="K35" s="1270"/>
      <c r="L35" s="1270"/>
      <c r="M35" s="1271"/>
    </row>
    <row r="36" spans="1:13" ht="15.75" thickBot="1" x14ac:dyDescent="0.3">
      <c r="A36" s="1268"/>
      <c r="B36" s="1268"/>
      <c r="C36" s="1268"/>
      <c r="D36" s="1245"/>
      <c r="E36" s="1246"/>
      <c r="F36" s="1272"/>
      <c r="G36" s="1273"/>
      <c r="H36" s="1273"/>
      <c r="I36" s="1273"/>
      <c r="J36" s="1273"/>
      <c r="K36" s="1273"/>
      <c r="L36" s="1273"/>
      <c r="M36" s="1274"/>
    </row>
    <row r="37" spans="1:13" ht="15.75" thickBot="1" x14ac:dyDescent="0.3">
      <c r="A37" s="611" t="s">
        <v>804</v>
      </c>
      <c r="B37" s="611" t="s">
        <v>146</v>
      </c>
      <c r="C37" s="611" t="s">
        <v>805</v>
      </c>
      <c r="D37" s="1253" t="s">
        <v>944</v>
      </c>
      <c r="E37" s="1253"/>
      <c r="F37" s="1253"/>
      <c r="G37" s="1253"/>
      <c r="H37" s="1253"/>
      <c r="I37" s="1253"/>
      <c r="J37" s="1253"/>
      <c r="K37" s="1253"/>
      <c r="L37" s="1253"/>
      <c r="M37" s="1253"/>
    </row>
    <row r="38" spans="1:13" ht="15.75" thickBot="1" x14ac:dyDescent="0.3">
      <c r="A38" s="592"/>
      <c r="B38" s="592"/>
      <c r="C38" s="592"/>
      <c r="D38" s="1253"/>
      <c r="E38" s="1253"/>
      <c r="F38" s="1253"/>
      <c r="G38" s="1253"/>
      <c r="H38" s="1253"/>
      <c r="I38" s="1253"/>
      <c r="J38" s="1253"/>
      <c r="K38" s="1253"/>
      <c r="L38" s="1253"/>
      <c r="M38" s="1253"/>
    </row>
    <row r="39" spans="1:13" ht="15.75" thickBot="1" x14ac:dyDescent="0.3">
      <c r="A39" s="611" t="s">
        <v>804</v>
      </c>
      <c r="B39" s="611" t="s">
        <v>146</v>
      </c>
      <c r="C39" s="611" t="s">
        <v>805</v>
      </c>
      <c r="D39" s="1253" t="s">
        <v>809</v>
      </c>
      <c r="E39" s="1253"/>
      <c r="F39" s="1253"/>
      <c r="G39" s="1253"/>
      <c r="H39" s="1253"/>
      <c r="I39" s="1253"/>
      <c r="J39" s="1253"/>
      <c r="K39" s="1253"/>
      <c r="L39" s="1253"/>
      <c r="M39" s="1253"/>
    </row>
    <row r="40" spans="1:13" ht="15.75" thickBot="1" x14ac:dyDescent="0.3">
      <c r="A40" s="592"/>
      <c r="B40" s="592"/>
      <c r="C40" s="592"/>
      <c r="D40" s="1253"/>
      <c r="E40" s="1253"/>
      <c r="F40" s="1253"/>
      <c r="G40" s="1253"/>
      <c r="H40" s="1253"/>
      <c r="I40" s="1253"/>
      <c r="J40" s="1253"/>
      <c r="K40" s="1253"/>
      <c r="L40" s="1253"/>
      <c r="M40" s="1253"/>
    </row>
    <row r="41" spans="1:13" ht="15.75" thickBot="1" x14ac:dyDescent="0.3">
      <c r="A41" s="611" t="s">
        <v>804</v>
      </c>
      <c r="B41" s="611" t="s">
        <v>146</v>
      </c>
      <c r="C41" s="611" t="s">
        <v>805</v>
      </c>
      <c r="D41" s="1253" t="s">
        <v>810</v>
      </c>
      <c r="E41" s="1253"/>
      <c r="F41" s="1253"/>
      <c r="G41" s="1253"/>
      <c r="H41" s="1253"/>
      <c r="I41" s="1253"/>
      <c r="J41" s="1253"/>
      <c r="K41" s="1253"/>
      <c r="L41" s="1253"/>
      <c r="M41" s="1253"/>
    </row>
    <row r="42" spans="1:13" ht="15.75" thickBot="1" x14ac:dyDescent="0.3">
      <c r="A42" s="592"/>
      <c r="B42" s="592"/>
      <c r="C42" s="592"/>
      <c r="D42" s="1253"/>
      <c r="E42" s="1253"/>
      <c r="F42" s="1253"/>
      <c r="G42" s="1253"/>
      <c r="H42" s="1253"/>
      <c r="I42" s="1253"/>
      <c r="J42" s="1253"/>
      <c r="K42" s="1253"/>
      <c r="L42" s="1253"/>
      <c r="M42" s="1253"/>
    </row>
    <row r="43" spans="1:13" ht="15.75" thickBot="1" x14ac:dyDescent="0.3">
      <c r="A43" s="1295" t="s">
        <v>811</v>
      </c>
      <c r="B43" s="1296"/>
      <c r="C43" s="1296"/>
      <c r="D43" s="1296"/>
      <c r="E43" s="1296"/>
      <c r="F43" s="1296"/>
      <c r="G43" s="1296"/>
      <c r="H43" s="1296"/>
      <c r="I43" s="1296"/>
      <c r="J43" s="1296"/>
      <c r="K43" s="1296"/>
      <c r="L43" s="1296"/>
      <c r="M43" s="1297"/>
    </row>
    <row r="44" spans="1:13" x14ac:dyDescent="0.25">
      <c r="A44" s="1278" t="s">
        <v>812</v>
      </c>
      <c r="B44" s="1278"/>
      <c r="C44" s="1278"/>
      <c r="D44" s="1243" t="s">
        <v>25</v>
      </c>
      <c r="E44" s="1244"/>
      <c r="F44" s="1269"/>
      <c r="G44" s="1270"/>
      <c r="H44" s="1270"/>
      <c r="I44" s="1270"/>
      <c r="J44" s="1270"/>
      <c r="K44" s="1270"/>
      <c r="L44" s="1270"/>
      <c r="M44" s="1271"/>
    </row>
    <row r="45" spans="1:13" ht="15.75" thickBot="1" x14ac:dyDescent="0.3">
      <c r="A45" s="1279"/>
      <c r="B45" s="1279"/>
      <c r="C45" s="1279"/>
      <c r="D45" s="1245"/>
      <c r="E45" s="1246"/>
      <c r="F45" s="1272"/>
      <c r="G45" s="1273"/>
      <c r="H45" s="1273"/>
      <c r="I45" s="1273"/>
      <c r="J45" s="1273"/>
      <c r="K45" s="1273"/>
      <c r="L45" s="1273"/>
      <c r="M45" s="1274"/>
    </row>
    <row r="46" spans="1:13" ht="15.75" thickBot="1" x14ac:dyDescent="0.3">
      <c r="A46" s="610" t="s">
        <v>804</v>
      </c>
      <c r="B46" s="610" t="s">
        <v>146</v>
      </c>
      <c r="C46" s="610" t="s">
        <v>805</v>
      </c>
      <c r="D46" s="1280" t="s">
        <v>813</v>
      </c>
      <c r="E46" s="1280"/>
      <c r="F46" s="1280"/>
      <c r="G46" s="1280"/>
      <c r="H46" s="1280"/>
      <c r="I46" s="1280"/>
      <c r="J46" s="1280"/>
      <c r="K46" s="1280"/>
      <c r="L46" s="1280"/>
      <c r="M46" s="1280"/>
    </row>
    <row r="47" spans="1:13" ht="15.75" thickBot="1" x14ac:dyDescent="0.3">
      <c r="A47" s="592"/>
      <c r="B47" s="592"/>
      <c r="C47" s="592"/>
      <c r="D47" s="1280"/>
      <c r="E47" s="1280"/>
      <c r="F47" s="1280"/>
      <c r="G47" s="1280"/>
      <c r="H47" s="1280"/>
      <c r="I47" s="1280"/>
      <c r="J47" s="1280"/>
      <c r="K47" s="1280"/>
      <c r="L47" s="1280"/>
      <c r="M47" s="1280"/>
    </row>
    <row r="48" spans="1:13" ht="15.75" thickBot="1" x14ac:dyDescent="0.3">
      <c r="A48" s="1264" t="s">
        <v>814</v>
      </c>
      <c r="B48" s="1265"/>
      <c r="C48" s="1265"/>
      <c r="D48" s="1265"/>
      <c r="E48" s="1265"/>
      <c r="F48" s="1265"/>
      <c r="G48" s="1265"/>
      <c r="H48" s="1265"/>
      <c r="I48" s="1265"/>
      <c r="J48" s="1265"/>
      <c r="K48" s="1265"/>
      <c r="L48" s="1265"/>
      <c r="M48" s="1266"/>
    </row>
    <row r="49" spans="1:13" ht="15" customHeight="1" x14ac:dyDescent="0.25">
      <c r="A49" s="1237" t="s">
        <v>903</v>
      </c>
      <c r="B49" s="1238"/>
      <c r="C49" s="1238"/>
      <c r="D49" s="1243" t="s">
        <v>25</v>
      </c>
      <c r="E49" s="1244"/>
      <c r="F49" s="1269"/>
      <c r="G49" s="1270"/>
      <c r="H49" s="1270"/>
      <c r="I49" s="1270"/>
      <c r="J49" s="1270"/>
      <c r="K49" s="1270"/>
      <c r="L49" s="1270"/>
      <c r="M49" s="1271"/>
    </row>
    <row r="50" spans="1:13" ht="15.75" thickBot="1" x14ac:dyDescent="0.3">
      <c r="A50" s="1240"/>
      <c r="B50" s="1241"/>
      <c r="C50" s="1241"/>
      <c r="D50" s="1245"/>
      <c r="E50" s="1246"/>
      <c r="F50" s="1272"/>
      <c r="G50" s="1273"/>
      <c r="H50" s="1273"/>
      <c r="I50" s="1273"/>
      <c r="J50" s="1273"/>
      <c r="K50" s="1273"/>
      <c r="L50" s="1273"/>
      <c r="M50" s="1274"/>
    </row>
    <row r="51" spans="1:13" ht="15.75" thickBot="1" x14ac:dyDescent="0.3">
      <c r="A51" s="593" t="s">
        <v>815</v>
      </c>
      <c r="B51" s="1292" t="s">
        <v>816</v>
      </c>
      <c r="C51" s="1292"/>
      <c r="D51" s="1293"/>
      <c r="E51" s="1293"/>
      <c r="F51" s="1293"/>
      <c r="G51" s="1293"/>
      <c r="H51" s="1293"/>
      <c r="I51" s="1293"/>
      <c r="J51" s="1293"/>
      <c r="K51" s="1293"/>
      <c r="L51" s="1293"/>
      <c r="M51" s="1294"/>
    </row>
    <row r="52" spans="1:13" ht="15.75" thickBot="1" x14ac:dyDescent="0.3">
      <c r="A52" s="611" t="s">
        <v>804</v>
      </c>
      <c r="B52" s="611" t="s">
        <v>146</v>
      </c>
      <c r="C52" s="611" t="s">
        <v>805</v>
      </c>
      <c r="D52" s="612" t="s">
        <v>934</v>
      </c>
      <c r="E52" s="597"/>
      <c r="F52" s="597"/>
      <c r="G52" s="597"/>
      <c r="H52" s="597"/>
      <c r="I52" s="597"/>
      <c r="J52" s="597"/>
      <c r="K52" s="597"/>
      <c r="L52" s="597"/>
      <c r="M52" s="598"/>
    </row>
    <row r="53" spans="1:13" ht="15.75" thickBot="1" x14ac:dyDescent="0.3">
      <c r="A53" s="592"/>
      <c r="B53" s="592"/>
      <c r="C53" s="592"/>
      <c r="D53" s="1308" t="s">
        <v>945</v>
      </c>
      <c r="E53" s="1309"/>
      <c r="F53" s="1309"/>
      <c r="G53" s="1309"/>
      <c r="H53" s="1309"/>
      <c r="I53" s="1309"/>
      <c r="J53" s="1309"/>
      <c r="K53" s="1309"/>
      <c r="L53" s="1309"/>
      <c r="M53" s="1310"/>
    </row>
    <row r="54" spans="1:13" ht="15.75" thickBot="1" x14ac:dyDescent="0.3">
      <c r="A54" s="611" t="s">
        <v>804</v>
      </c>
      <c r="B54" s="611" t="s">
        <v>146</v>
      </c>
      <c r="C54" s="611" t="s">
        <v>805</v>
      </c>
      <c r="D54" s="612" t="s">
        <v>958</v>
      </c>
      <c r="E54" s="594"/>
      <c r="F54" s="594"/>
      <c r="G54" s="594"/>
      <c r="H54" s="594"/>
      <c r="I54" s="594"/>
      <c r="J54" s="594"/>
      <c r="K54" s="594"/>
      <c r="L54" s="594"/>
      <c r="M54" s="595"/>
    </row>
    <row r="55" spans="1:13" ht="15.75" thickBot="1" x14ac:dyDescent="0.3">
      <c r="A55" s="592"/>
      <c r="B55" s="592"/>
      <c r="C55" s="592"/>
      <c r="D55" s="1311" t="s">
        <v>946</v>
      </c>
      <c r="E55" s="1312"/>
      <c r="F55" s="1312"/>
      <c r="G55" s="1312"/>
      <c r="H55" s="1312"/>
      <c r="I55" s="1312"/>
      <c r="J55" s="1312"/>
      <c r="K55" s="1312"/>
      <c r="L55" s="1312"/>
      <c r="M55" s="1313"/>
    </row>
    <row r="56" spans="1:13" ht="15.75" thickBot="1" x14ac:dyDescent="0.3">
      <c r="A56" s="613" t="s">
        <v>815</v>
      </c>
      <c r="B56" s="1314" t="s">
        <v>947</v>
      </c>
      <c r="C56" s="1314"/>
      <c r="D56" s="1314"/>
      <c r="E56" s="1314"/>
      <c r="F56" s="1314"/>
      <c r="G56" s="1314"/>
      <c r="H56" s="1314"/>
      <c r="I56" s="1314"/>
      <c r="J56" s="1314"/>
      <c r="K56" s="1314"/>
      <c r="L56" s="1314"/>
      <c r="M56" s="1315"/>
    </row>
    <row r="57" spans="1:13" ht="15.75" thickBot="1" x14ac:dyDescent="0.3">
      <c r="A57" s="611" t="s">
        <v>804</v>
      </c>
      <c r="B57" s="611" t="s">
        <v>146</v>
      </c>
      <c r="C57" s="611" t="s">
        <v>805</v>
      </c>
      <c r="D57" s="614" t="s">
        <v>935</v>
      </c>
      <c r="E57" s="599"/>
      <c r="F57" s="599"/>
      <c r="G57" s="599"/>
      <c r="H57" s="599"/>
      <c r="I57" s="599"/>
      <c r="J57" s="599"/>
      <c r="K57" s="599"/>
      <c r="L57" s="599"/>
      <c r="M57" s="600"/>
    </row>
    <row r="58" spans="1:13" ht="15.75" thickBot="1" x14ac:dyDescent="0.3">
      <c r="A58" s="592"/>
      <c r="B58" s="592"/>
      <c r="C58" s="592"/>
      <c r="D58" s="1308" t="s">
        <v>948</v>
      </c>
      <c r="E58" s="1309"/>
      <c r="F58" s="1309"/>
      <c r="G58" s="1309"/>
      <c r="H58" s="1309"/>
      <c r="I58" s="1309"/>
      <c r="J58" s="1309"/>
      <c r="K58" s="1309"/>
      <c r="L58" s="1309"/>
      <c r="M58" s="1310"/>
    </row>
    <row r="59" spans="1:13" ht="15.75" thickBot="1" x14ac:dyDescent="0.3">
      <c r="A59" s="611" t="s">
        <v>804</v>
      </c>
      <c r="B59" s="611" t="s">
        <v>146</v>
      </c>
      <c r="C59" s="611" t="s">
        <v>805</v>
      </c>
      <c r="D59" s="612" t="s">
        <v>936</v>
      </c>
      <c r="E59" s="594"/>
      <c r="F59" s="594"/>
      <c r="G59" s="594"/>
      <c r="H59" s="594"/>
      <c r="I59" s="594"/>
      <c r="J59" s="594"/>
      <c r="K59" s="594"/>
      <c r="L59" s="594"/>
      <c r="M59" s="595"/>
    </row>
    <row r="60" spans="1:13" ht="15.75" thickBot="1" x14ac:dyDescent="0.3">
      <c r="A60" s="592"/>
      <c r="B60" s="592"/>
      <c r="C60" s="592"/>
      <c r="D60" s="1308" t="s">
        <v>904</v>
      </c>
      <c r="E60" s="1309"/>
      <c r="F60" s="1309"/>
      <c r="G60" s="1309"/>
      <c r="H60" s="1309"/>
      <c r="I60" s="1309"/>
      <c r="J60" s="1309"/>
      <c r="K60" s="1309"/>
      <c r="L60" s="1309"/>
      <c r="M60" s="1310"/>
    </row>
    <row r="61" spans="1:13" ht="15.75" thickBot="1" x14ac:dyDescent="0.3">
      <c r="A61" s="611" t="s">
        <v>804</v>
      </c>
      <c r="B61" s="611" t="s">
        <v>146</v>
      </c>
      <c r="C61" s="611" t="s">
        <v>805</v>
      </c>
      <c r="D61" s="614" t="s">
        <v>937</v>
      </c>
      <c r="E61" s="599"/>
      <c r="F61" s="599"/>
      <c r="G61" s="599"/>
      <c r="H61" s="599"/>
      <c r="I61" s="599"/>
      <c r="J61" s="599"/>
      <c r="K61" s="599"/>
      <c r="L61" s="599"/>
      <c r="M61" s="600"/>
    </row>
    <row r="62" spans="1:13" ht="15.75" thickBot="1" x14ac:dyDescent="0.3">
      <c r="A62" s="592"/>
      <c r="B62" s="592"/>
      <c r="C62" s="592"/>
      <c r="D62" s="1308" t="s">
        <v>905</v>
      </c>
      <c r="E62" s="1309"/>
      <c r="F62" s="1309"/>
      <c r="G62" s="1309"/>
      <c r="H62" s="1309"/>
      <c r="I62" s="1309"/>
      <c r="J62" s="1309"/>
      <c r="K62" s="1309"/>
      <c r="L62" s="1309"/>
      <c r="M62" s="1310"/>
    </row>
    <row r="63" spans="1:13" x14ac:dyDescent="0.25">
      <c r="A63" s="1278" t="s">
        <v>819</v>
      </c>
      <c r="B63" s="1278"/>
      <c r="C63" s="1278"/>
      <c r="D63" s="1243" t="s">
        <v>25</v>
      </c>
      <c r="E63" s="1244"/>
      <c r="F63" s="1269"/>
      <c r="G63" s="1270"/>
      <c r="H63" s="1270"/>
      <c r="I63" s="1270"/>
      <c r="J63" s="1270"/>
      <c r="K63" s="1270"/>
      <c r="L63" s="1270"/>
      <c r="M63" s="1271"/>
    </row>
    <row r="64" spans="1:13" ht="15.75" thickBot="1" x14ac:dyDescent="0.3">
      <c r="A64" s="1279"/>
      <c r="B64" s="1279"/>
      <c r="C64" s="1279"/>
      <c r="D64" s="1245"/>
      <c r="E64" s="1246"/>
      <c r="F64" s="1272"/>
      <c r="G64" s="1273"/>
      <c r="H64" s="1273"/>
      <c r="I64" s="1273"/>
      <c r="J64" s="1273"/>
      <c r="K64" s="1273"/>
      <c r="L64" s="1273"/>
      <c r="M64" s="1274"/>
    </row>
    <row r="65" spans="1:13" ht="15.75" thickBot="1" x14ac:dyDescent="0.3">
      <c r="A65" s="610" t="s">
        <v>804</v>
      </c>
      <c r="B65" s="610" t="s">
        <v>146</v>
      </c>
      <c r="C65" s="610" t="s">
        <v>805</v>
      </c>
      <c r="D65" s="1298" t="s">
        <v>820</v>
      </c>
      <c r="E65" s="1300" t="s">
        <v>821</v>
      </c>
      <c r="F65" s="1300"/>
      <c r="G65" s="1300"/>
      <c r="H65" s="1300"/>
      <c r="I65" s="1300"/>
      <c r="J65" s="1300"/>
      <c r="K65" s="1300"/>
      <c r="L65" s="1300"/>
      <c r="M65" s="1301"/>
    </row>
    <row r="66" spans="1:13" ht="15.75" thickBot="1" x14ac:dyDescent="0.3">
      <c r="A66" s="592"/>
      <c r="B66" s="592"/>
      <c r="C66" s="592"/>
      <c r="D66" s="1299"/>
      <c r="E66" s="1302"/>
      <c r="F66" s="1302"/>
      <c r="G66" s="1302"/>
      <c r="H66" s="1302"/>
      <c r="I66" s="1302"/>
      <c r="J66" s="1302"/>
      <c r="K66" s="1302"/>
      <c r="L66" s="1302"/>
      <c r="M66" s="1303"/>
    </row>
    <row r="67" spans="1:13" ht="15.75" thickBot="1" x14ac:dyDescent="0.3">
      <c r="A67" s="610" t="s">
        <v>804</v>
      </c>
      <c r="B67" s="610" t="s">
        <v>146</v>
      </c>
      <c r="C67" s="610" t="s">
        <v>805</v>
      </c>
      <c r="D67" s="1298" t="s">
        <v>822</v>
      </c>
      <c r="E67" s="1304" t="s">
        <v>938</v>
      </c>
      <c r="F67" s="1304"/>
      <c r="G67" s="1304"/>
      <c r="H67" s="1304"/>
      <c r="I67" s="1304"/>
      <c r="J67" s="1304"/>
      <c r="K67" s="1304"/>
      <c r="L67" s="1304"/>
      <c r="M67" s="1305"/>
    </row>
    <row r="68" spans="1:13" ht="15.75" thickBot="1" x14ac:dyDescent="0.3">
      <c r="A68" s="592"/>
      <c r="B68" s="592"/>
      <c r="C68" s="592"/>
      <c r="D68" s="1299"/>
      <c r="E68" s="1306"/>
      <c r="F68" s="1306"/>
      <c r="G68" s="1306"/>
      <c r="H68" s="1306"/>
      <c r="I68" s="1306"/>
      <c r="J68" s="1306"/>
      <c r="K68" s="1306"/>
      <c r="L68" s="1306"/>
      <c r="M68" s="1307"/>
    </row>
    <row r="69" spans="1:13" ht="15.75" thickBot="1" x14ac:dyDescent="0.3">
      <c r="A69" s="1264" t="s">
        <v>823</v>
      </c>
      <c r="B69" s="1265"/>
      <c r="C69" s="1265"/>
      <c r="D69" s="1265"/>
      <c r="E69" s="1265"/>
      <c r="F69" s="1265"/>
      <c r="G69" s="1265"/>
      <c r="H69" s="1265"/>
      <c r="I69" s="1265"/>
      <c r="J69" s="1265"/>
      <c r="K69" s="1265"/>
      <c r="L69" s="1265"/>
      <c r="M69" s="1266"/>
    </row>
    <row r="70" spans="1:13" x14ac:dyDescent="0.25">
      <c r="A70" s="1322" t="s">
        <v>824</v>
      </c>
      <c r="B70" s="1322"/>
      <c r="C70" s="1322"/>
      <c r="D70" s="1243" t="s">
        <v>25</v>
      </c>
      <c r="E70" s="1244"/>
      <c r="F70" s="1269"/>
      <c r="G70" s="1270"/>
      <c r="H70" s="1270"/>
      <c r="I70" s="1270"/>
      <c r="J70" s="1270"/>
      <c r="K70" s="1270"/>
      <c r="L70" s="1270"/>
      <c r="M70" s="1271"/>
    </row>
    <row r="71" spans="1:13" ht="15.75" thickBot="1" x14ac:dyDescent="0.3">
      <c r="A71" s="1323"/>
      <c r="B71" s="1323"/>
      <c r="C71" s="1323"/>
      <c r="D71" s="1245"/>
      <c r="E71" s="1246"/>
      <c r="F71" s="1272"/>
      <c r="G71" s="1273"/>
      <c r="H71" s="1273"/>
      <c r="I71" s="1273"/>
      <c r="J71" s="1273"/>
      <c r="K71" s="1273"/>
      <c r="L71" s="1273"/>
      <c r="M71" s="1274"/>
    </row>
    <row r="72" spans="1:13" ht="15.75" thickBot="1" x14ac:dyDescent="0.3">
      <c r="A72" s="1324" t="s">
        <v>899</v>
      </c>
      <c r="B72" s="1325"/>
      <c r="C72" s="1325"/>
      <c r="D72" s="1325"/>
      <c r="E72" s="1325"/>
      <c r="F72" s="1325"/>
      <c r="G72" s="1325"/>
      <c r="H72" s="1325"/>
      <c r="I72" s="1325"/>
      <c r="J72" s="1325"/>
      <c r="K72" s="1325"/>
      <c r="L72" s="1325"/>
      <c r="M72" s="1326"/>
    </row>
    <row r="73" spans="1:13" ht="15.75" thickBot="1" x14ac:dyDescent="0.3">
      <c r="A73" s="611" t="s">
        <v>804</v>
      </c>
      <c r="B73" s="611" t="s">
        <v>146</v>
      </c>
      <c r="C73" s="611" t="s">
        <v>805</v>
      </c>
      <c r="D73" s="1253" t="s">
        <v>825</v>
      </c>
      <c r="E73" s="1253"/>
      <c r="F73" s="1253"/>
      <c r="G73" s="1253"/>
      <c r="H73" s="1253"/>
      <c r="I73" s="1253"/>
      <c r="J73" s="1253"/>
      <c r="K73" s="1253"/>
      <c r="L73" s="1253"/>
      <c r="M73" s="1253"/>
    </row>
    <row r="74" spans="1:13" ht="15.75" thickBot="1" x14ac:dyDescent="0.3">
      <c r="A74" s="592"/>
      <c r="B74" s="592"/>
      <c r="C74" s="592"/>
      <c r="D74" s="1253"/>
      <c r="E74" s="1253"/>
      <c r="F74" s="1253"/>
      <c r="G74" s="1253"/>
      <c r="H74" s="1253"/>
      <c r="I74" s="1253"/>
      <c r="J74" s="1253"/>
      <c r="K74" s="1253"/>
      <c r="L74" s="1253"/>
      <c r="M74" s="1253"/>
    </row>
    <row r="75" spans="1:13" ht="15.75" thickBot="1" x14ac:dyDescent="0.3">
      <c r="A75" s="611" t="s">
        <v>804</v>
      </c>
      <c r="B75" s="611" t="s">
        <v>146</v>
      </c>
      <c r="C75" s="611" t="s">
        <v>805</v>
      </c>
      <c r="D75" s="1253" t="s">
        <v>826</v>
      </c>
      <c r="E75" s="1253"/>
      <c r="F75" s="1253"/>
      <c r="G75" s="1253"/>
      <c r="H75" s="1253"/>
      <c r="I75" s="1253"/>
      <c r="J75" s="1253"/>
      <c r="K75" s="1253"/>
      <c r="L75" s="1253"/>
      <c r="M75" s="1253"/>
    </row>
    <row r="76" spans="1:13" ht="15.75" thickBot="1" x14ac:dyDescent="0.3">
      <c r="A76" s="592"/>
      <c r="B76" s="592"/>
      <c r="C76" s="592"/>
      <c r="D76" s="1253"/>
      <c r="E76" s="1253"/>
      <c r="F76" s="1253"/>
      <c r="G76" s="1253"/>
      <c r="H76" s="1253"/>
      <c r="I76" s="1253"/>
      <c r="J76" s="1253"/>
      <c r="K76" s="1253"/>
      <c r="L76" s="1253"/>
      <c r="M76" s="1253"/>
    </row>
    <row r="77" spans="1:13" ht="15.75" thickBot="1" x14ac:dyDescent="0.3">
      <c r="A77" s="1275" t="s">
        <v>827</v>
      </c>
      <c r="B77" s="1276"/>
      <c r="C77" s="1276"/>
      <c r="D77" s="1276"/>
      <c r="E77" s="1276"/>
      <c r="F77" s="1276"/>
      <c r="G77" s="1276"/>
      <c r="H77" s="1276"/>
      <c r="I77" s="1276"/>
      <c r="J77" s="1276"/>
      <c r="K77" s="1276"/>
      <c r="L77" s="1276"/>
      <c r="M77" s="1277"/>
    </row>
    <row r="78" spans="1:13" ht="15.75" thickBot="1" x14ac:dyDescent="0.3">
      <c r="A78" s="1275" t="s">
        <v>828</v>
      </c>
      <c r="B78" s="1276"/>
      <c r="C78" s="1276"/>
      <c r="D78" s="1276"/>
      <c r="E78" s="1276"/>
      <c r="F78" s="1276"/>
      <c r="G78" s="1276"/>
      <c r="H78" s="1276"/>
      <c r="I78" s="1276"/>
      <c r="J78" s="1276"/>
      <c r="K78" s="1276"/>
      <c r="L78" s="1276"/>
      <c r="M78" s="1277"/>
    </row>
    <row r="79" spans="1:13" ht="15" customHeight="1" x14ac:dyDescent="0.25">
      <c r="A79" s="1316" t="s">
        <v>906</v>
      </c>
      <c r="B79" s="1317"/>
      <c r="C79" s="1318"/>
      <c r="D79" s="1243" t="s">
        <v>25</v>
      </c>
      <c r="E79" s="1244"/>
      <c r="F79" s="1269"/>
      <c r="G79" s="1270"/>
      <c r="H79" s="1270"/>
      <c r="I79" s="1270"/>
      <c r="J79" s="1270"/>
      <c r="K79" s="1270"/>
      <c r="L79" s="1270"/>
      <c r="M79" s="1271"/>
    </row>
    <row r="80" spans="1:13" ht="15.75" thickBot="1" x14ac:dyDescent="0.3">
      <c r="A80" s="1319"/>
      <c r="B80" s="1320"/>
      <c r="C80" s="1321"/>
      <c r="D80" s="1245"/>
      <c r="E80" s="1246"/>
      <c r="F80" s="1272"/>
      <c r="G80" s="1273"/>
      <c r="H80" s="1273"/>
      <c r="I80" s="1273"/>
      <c r="J80" s="1273"/>
      <c r="K80" s="1273"/>
      <c r="L80" s="1273"/>
      <c r="M80" s="1274"/>
    </row>
    <row r="81" spans="1:13" ht="15.75" thickBot="1" x14ac:dyDescent="0.3">
      <c r="A81" s="610" t="s">
        <v>804</v>
      </c>
      <c r="B81" s="610" t="s">
        <v>146</v>
      </c>
      <c r="C81" s="610" t="s">
        <v>805</v>
      </c>
      <c r="D81" s="1327" t="s">
        <v>815</v>
      </c>
      <c r="E81" s="1300" t="s">
        <v>932</v>
      </c>
      <c r="F81" s="1300"/>
      <c r="G81" s="1300"/>
      <c r="H81" s="1329" t="s">
        <v>829</v>
      </c>
      <c r="I81" s="1329"/>
      <c r="J81" s="1329"/>
      <c r="K81" s="1329"/>
      <c r="L81" s="1329"/>
      <c r="M81" s="1330"/>
    </row>
    <row r="82" spans="1:13" ht="15.75" thickBot="1" x14ac:dyDescent="0.3">
      <c r="A82" s="592"/>
      <c r="B82" s="592"/>
      <c r="C82" s="592"/>
      <c r="D82" s="1328"/>
      <c r="E82" s="1302"/>
      <c r="F82" s="1302"/>
      <c r="G82" s="1302"/>
      <c r="H82" s="1331"/>
      <c r="I82" s="1331"/>
      <c r="J82" s="1331"/>
      <c r="K82" s="1331"/>
      <c r="L82" s="1331"/>
      <c r="M82" s="1332"/>
    </row>
    <row r="83" spans="1:13" ht="15.75" thickBot="1" x14ac:dyDescent="0.3">
      <c r="A83" s="610" t="s">
        <v>804</v>
      </c>
      <c r="B83" s="610" t="s">
        <v>146</v>
      </c>
      <c r="C83" s="610" t="s">
        <v>805</v>
      </c>
      <c r="D83" s="1327" t="s">
        <v>815</v>
      </c>
      <c r="E83" s="1300" t="s">
        <v>933</v>
      </c>
      <c r="F83" s="1300"/>
      <c r="G83" s="1300"/>
      <c r="H83" s="1329" t="s">
        <v>829</v>
      </c>
      <c r="I83" s="1329"/>
      <c r="J83" s="1329"/>
      <c r="K83" s="1329"/>
      <c r="L83" s="1329"/>
      <c r="M83" s="1330"/>
    </row>
    <row r="84" spans="1:13" ht="15.75" thickBot="1" x14ac:dyDescent="0.3">
      <c r="A84" s="592"/>
      <c r="B84" s="592"/>
      <c r="C84" s="592"/>
      <c r="D84" s="1328"/>
      <c r="E84" s="1302"/>
      <c r="F84" s="1302"/>
      <c r="G84" s="1302"/>
      <c r="H84" s="1331"/>
      <c r="I84" s="1331"/>
      <c r="J84" s="1331"/>
      <c r="K84" s="1331"/>
      <c r="L84" s="1331"/>
      <c r="M84" s="1332"/>
    </row>
    <row r="85" spans="1:13" ht="15.75" thickBot="1" x14ac:dyDescent="0.3">
      <c r="A85" s="610" t="s">
        <v>804</v>
      </c>
      <c r="B85" s="610" t="s">
        <v>146</v>
      </c>
      <c r="C85" s="610" t="s">
        <v>805</v>
      </c>
      <c r="D85" s="1327" t="s">
        <v>815</v>
      </c>
      <c r="E85" s="1300" t="s">
        <v>830</v>
      </c>
      <c r="F85" s="1300"/>
      <c r="G85" s="1300"/>
      <c r="H85" s="1300"/>
      <c r="I85" s="1300"/>
      <c r="J85" s="1300"/>
      <c r="K85" s="1300"/>
      <c r="L85" s="1329" t="s">
        <v>831</v>
      </c>
      <c r="M85" s="1330"/>
    </row>
    <row r="86" spans="1:13" ht="15.75" thickBot="1" x14ac:dyDescent="0.3">
      <c r="A86" s="592"/>
      <c r="B86" s="592"/>
      <c r="C86" s="592"/>
      <c r="D86" s="1328"/>
      <c r="E86" s="1302"/>
      <c r="F86" s="1302"/>
      <c r="G86" s="1302"/>
      <c r="H86" s="1302"/>
      <c r="I86" s="1302"/>
      <c r="J86" s="1302"/>
      <c r="K86" s="1302"/>
      <c r="L86" s="1331"/>
      <c r="M86" s="1332"/>
    </row>
    <row r="87" spans="1:13" ht="15.75" customHeight="1" thickBot="1" x14ac:dyDescent="0.3">
      <c r="A87" s="610" t="s">
        <v>804</v>
      </c>
      <c r="B87" s="610" t="s">
        <v>146</v>
      </c>
      <c r="C87" s="610" t="s">
        <v>805</v>
      </c>
      <c r="D87" s="1327" t="s">
        <v>815</v>
      </c>
      <c r="E87" s="1304" t="s">
        <v>907</v>
      </c>
      <c r="F87" s="1304"/>
      <c r="G87" s="1304"/>
      <c r="H87" s="1304"/>
      <c r="I87" s="1304"/>
      <c r="J87" s="1304"/>
      <c r="K87" s="1304"/>
      <c r="L87" s="1329" t="s">
        <v>833</v>
      </c>
      <c r="M87" s="1330"/>
    </row>
    <row r="88" spans="1:13" ht="15.75" thickBot="1" x14ac:dyDescent="0.3">
      <c r="A88" s="592"/>
      <c r="B88" s="592"/>
      <c r="C88" s="592"/>
      <c r="D88" s="1328"/>
      <c r="E88" s="1306"/>
      <c r="F88" s="1306"/>
      <c r="G88" s="1306"/>
      <c r="H88" s="1306"/>
      <c r="I88" s="1306"/>
      <c r="J88" s="1306"/>
      <c r="K88" s="1306"/>
      <c r="L88" s="1331"/>
      <c r="M88" s="1332"/>
    </row>
    <row r="89" spans="1:13" ht="15.75" thickBot="1" x14ac:dyDescent="0.3">
      <c r="A89" s="1345" t="s">
        <v>919</v>
      </c>
      <c r="B89" s="1346"/>
      <c r="C89" s="1346"/>
      <c r="D89" s="1346"/>
      <c r="E89" s="1346"/>
      <c r="F89" s="1346"/>
      <c r="G89" s="1346"/>
      <c r="H89" s="1346"/>
      <c r="I89" s="1346"/>
      <c r="J89" s="1346"/>
      <c r="K89" s="1346"/>
      <c r="L89" s="1346"/>
      <c r="M89" s="1347"/>
    </row>
    <row r="90" spans="1:13" x14ac:dyDescent="0.25">
      <c r="A90" s="1348" t="s">
        <v>834</v>
      </c>
      <c r="B90" s="1348"/>
      <c r="C90" s="1348"/>
      <c r="D90" s="1243" t="s">
        <v>25</v>
      </c>
      <c r="E90" s="1244"/>
      <c r="F90" s="1269"/>
      <c r="G90" s="1270"/>
      <c r="H90" s="1270"/>
      <c r="I90" s="1270"/>
      <c r="J90" s="1270"/>
      <c r="K90" s="1270"/>
      <c r="L90" s="1270"/>
      <c r="M90" s="1271"/>
    </row>
    <row r="91" spans="1:13" ht="15.75" thickBot="1" x14ac:dyDescent="0.3">
      <c r="A91" s="1349"/>
      <c r="B91" s="1349"/>
      <c r="C91" s="1349"/>
      <c r="D91" s="1245"/>
      <c r="E91" s="1246"/>
      <c r="F91" s="1272"/>
      <c r="G91" s="1273"/>
      <c r="H91" s="1273"/>
      <c r="I91" s="1273"/>
      <c r="J91" s="1273"/>
      <c r="K91" s="1273"/>
      <c r="L91" s="1273"/>
      <c r="M91" s="1274"/>
    </row>
    <row r="92" spans="1:13" x14ac:dyDescent="0.25">
      <c r="A92" s="1350" t="s">
        <v>949</v>
      </c>
      <c r="B92" s="1351"/>
      <c r="C92" s="1351"/>
      <c r="D92" s="1351"/>
      <c r="E92" s="1351"/>
      <c r="F92" s="1351"/>
      <c r="G92" s="1351"/>
      <c r="H92" s="1351"/>
      <c r="I92" s="1351"/>
      <c r="J92" s="1351"/>
      <c r="K92" s="1351"/>
      <c r="L92" s="1351"/>
      <c r="M92" s="1352"/>
    </row>
    <row r="93" spans="1:13" ht="15.75" thickBot="1" x14ac:dyDescent="0.3">
      <c r="A93" s="1353"/>
      <c r="B93" s="1354"/>
      <c r="C93" s="1354"/>
      <c r="D93" s="1354"/>
      <c r="E93" s="1354"/>
      <c r="F93" s="1354"/>
      <c r="G93" s="1354"/>
      <c r="H93" s="1354"/>
      <c r="I93" s="1354"/>
      <c r="J93" s="1354"/>
      <c r="K93" s="1354"/>
      <c r="L93" s="1354"/>
      <c r="M93" s="1355"/>
    </row>
    <row r="94" spans="1:13" ht="15.75" thickBot="1" x14ac:dyDescent="0.3">
      <c r="A94" s="611" t="s">
        <v>804</v>
      </c>
      <c r="B94" s="611" t="s">
        <v>146</v>
      </c>
      <c r="C94" s="611" t="s">
        <v>805</v>
      </c>
      <c r="D94" s="1333" t="s">
        <v>815</v>
      </c>
      <c r="E94" s="1335" t="s">
        <v>835</v>
      </c>
      <c r="F94" s="1335"/>
      <c r="G94" s="1335"/>
      <c r="H94" s="1335"/>
      <c r="I94" s="1335"/>
      <c r="J94" s="1335"/>
      <c r="K94" s="1335"/>
      <c r="L94" s="1335"/>
      <c r="M94" s="1336"/>
    </row>
    <row r="95" spans="1:13" ht="15.75" thickBot="1" x14ac:dyDescent="0.3">
      <c r="A95" s="592"/>
      <c r="B95" s="592"/>
      <c r="C95" s="592"/>
      <c r="D95" s="1334"/>
      <c r="E95" s="1337"/>
      <c r="F95" s="1337"/>
      <c r="G95" s="1337"/>
      <c r="H95" s="1337"/>
      <c r="I95" s="1337"/>
      <c r="J95" s="1337"/>
      <c r="K95" s="1337"/>
      <c r="L95" s="1337"/>
      <c r="M95" s="1338"/>
    </row>
    <row r="96" spans="1:13" ht="15.75" thickBot="1" x14ac:dyDescent="0.3">
      <c r="A96" s="611" t="s">
        <v>804</v>
      </c>
      <c r="B96" s="611" t="s">
        <v>146</v>
      </c>
      <c r="C96" s="611" t="s">
        <v>805</v>
      </c>
      <c r="D96" s="1333" t="s">
        <v>815</v>
      </c>
      <c r="E96" s="1335" t="s">
        <v>950</v>
      </c>
      <c r="F96" s="1335"/>
      <c r="G96" s="1335"/>
      <c r="H96" s="1335"/>
      <c r="I96" s="1335"/>
      <c r="J96" s="1335"/>
      <c r="K96" s="1335"/>
      <c r="L96" s="1335"/>
      <c r="M96" s="1336"/>
    </row>
    <row r="97" spans="1:13" ht="15.75" thickBot="1" x14ac:dyDescent="0.3">
      <c r="A97" s="592"/>
      <c r="B97" s="592"/>
      <c r="C97" s="592"/>
      <c r="D97" s="1334"/>
      <c r="E97" s="1337"/>
      <c r="F97" s="1337"/>
      <c r="G97" s="1337"/>
      <c r="H97" s="1337"/>
      <c r="I97" s="1337"/>
      <c r="J97" s="1337"/>
      <c r="K97" s="1337"/>
      <c r="L97" s="1337"/>
      <c r="M97" s="1338"/>
    </row>
    <row r="98" spans="1:13" ht="15.75" customHeight="1" thickBot="1" x14ac:dyDescent="0.3">
      <c r="A98" s="1275" t="s">
        <v>837</v>
      </c>
      <c r="B98" s="1276"/>
      <c r="C98" s="1276"/>
      <c r="D98" s="1276"/>
      <c r="E98" s="1276"/>
      <c r="F98" s="1276"/>
      <c r="G98" s="1276"/>
      <c r="H98" s="1276"/>
      <c r="I98" s="1276"/>
      <c r="J98" s="1276"/>
      <c r="K98" s="1276"/>
      <c r="L98" s="1276"/>
      <c r="M98" s="1277"/>
    </row>
    <row r="99" spans="1:13" ht="15" customHeight="1" x14ac:dyDescent="0.25">
      <c r="A99" s="1339" t="s">
        <v>909</v>
      </c>
      <c r="B99" s="1340"/>
      <c r="C99" s="1341"/>
      <c r="D99" s="1243" t="s">
        <v>25</v>
      </c>
      <c r="E99" s="1244"/>
      <c r="F99" s="1269"/>
      <c r="G99" s="1270"/>
      <c r="H99" s="1270"/>
      <c r="I99" s="1270"/>
      <c r="J99" s="1270"/>
      <c r="K99" s="1270"/>
      <c r="L99" s="1270"/>
      <c r="M99" s="1271"/>
    </row>
    <row r="100" spans="1:13" ht="15.75" thickBot="1" x14ac:dyDescent="0.3">
      <c r="A100" s="1342"/>
      <c r="B100" s="1343"/>
      <c r="C100" s="1344"/>
      <c r="D100" s="1245"/>
      <c r="E100" s="1246"/>
      <c r="F100" s="1272"/>
      <c r="G100" s="1273"/>
      <c r="H100" s="1273"/>
      <c r="I100" s="1273"/>
      <c r="J100" s="1273"/>
      <c r="K100" s="1273"/>
      <c r="L100" s="1273"/>
      <c r="M100" s="1274"/>
    </row>
    <row r="101" spans="1:13" ht="15.75" customHeight="1" thickBot="1" x14ac:dyDescent="0.3">
      <c r="A101" s="610" t="s">
        <v>804</v>
      </c>
      <c r="B101" s="610" t="s">
        <v>146</v>
      </c>
      <c r="C101" s="610" t="s">
        <v>805</v>
      </c>
      <c r="D101" s="1356" t="s">
        <v>838</v>
      </c>
      <c r="E101" s="1304" t="s">
        <v>959</v>
      </c>
      <c r="F101" s="1304"/>
      <c r="G101" s="1304"/>
      <c r="H101" s="1304"/>
      <c r="I101" s="1304"/>
      <c r="J101" s="1304"/>
      <c r="K101" s="1304"/>
      <c r="L101" s="1304"/>
      <c r="M101" s="1305"/>
    </row>
    <row r="102" spans="1:13" ht="33.75" customHeight="1" thickBot="1" x14ac:dyDescent="0.3">
      <c r="A102" s="592"/>
      <c r="B102" s="592"/>
      <c r="C102" s="592"/>
      <c r="D102" s="1357"/>
      <c r="E102" s="1306"/>
      <c r="F102" s="1306"/>
      <c r="G102" s="1306"/>
      <c r="H102" s="1306"/>
      <c r="I102" s="1306"/>
      <c r="J102" s="1306"/>
      <c r="K102" s="1306"/>
      <c r="L102" s="1306"/>
      <c r="M102" s="1307"/>
    </row>
    <row r="103" spans="1:13" ht="15" customHeight="1" thickBot="1" x14ac:dyDescent="0.3">
      <c r="A103" s="610" t="s">
        <v>804</v>
      </c>
      <c r="B103" s="610" t="s">
        <v>146</v>
      </c>
      <c r="C103" s="610" t="s">
        <v>805</v>
      </c>
      <c r="D103" s="1356" t="s">
        <v>839</v>
      </c>
      <c r="E103" s="1304" t="s">
        <v>961</v>
      </c>
      <c r="F103" s="1304"/>
      <c r="G103" s="1304"/>
      <c r="H103" s="1304"/>
      <c r="I103" s="1304"/>
      <c r="J103" s="1304"/>
      <c r="K103" s="1304"/>
      <c r="L103" s="1304"/>
      <c r="M103" s="1305"/>
    </row>
    <row r="104" spans="1:13" ht="49.5" customHeight="1" thickBot="1" x14ac:dyDescent="0.3">
      <c r="A104" s="592"/>
      <c r="B104" s="592"/>
      <c r="C104" s="592"/>
      <c r="D104" s="1357"/>
      <c r="E104" s="1306"/>
      <c r="F104" s="1306"/>
      <c r="G104" s="1306"/>
      <c r="H104" s="1306"/>
      <c r="I104" s="1306"/>
      <c r="J104" s="1306"/>
      <c r="K104" s="1306"/>
      <c r="L104" s="1306"/>
      <c r="M104" s="1307"/>
    </row>
    <row r="105" spans="1:13" ht="15.75" customHeight="1" thickBot="1" x14ac:dyDescent="0.3">
      <c r="A105" s="610" t="s">
        <v>804</v>
      </c>
      <c r="B105" s="610" t="s">
        <v>146</v>
      </c>
      <c r="C105" s="610" t="s">
        <v>805</v>
      </c>
      <c r="D105" s="1356" t="s">
        <v>840</v>
      </c>
      <c r="E105" s="1358" t="s">
        <v>841</v>
      </c>
      <c r="F105" s="1358"/>
      <c r="G105" s="1358"/>
      <c r="H105" s="1358"/>
      <c r="I105" s="1358"/>
      <c r="J105" s="1358"/>
      <c r="K105" s="1358"/>
      <c r="L105" s="1358"/>
      <c r="M105" s="1359"/>
    </row>
    <row r="106" spans="1:13" ht="21.75" customHeight="1" thickBot="1" x14ac:dyDescent="0.3">
      <c r="A106" s="592"/>
      <c r="B106" s="592"/>
      <c r="C106" s="592"/>
      <c r="D106" s="1357"/>
      <c r="E106" s="1360"/>
      <c r="F106" s="1360"/>
      <c r="G106" s="1360"/>
      <c r="H106" s="1360"/>
      <c r="I106" s="1360"/>
      <c r="J106" s="1360"/>
      <c r="K106" s="1360"/>
      <c r="L106" s="1360"/>
      <c r="M106" s="1361"/>
    </row>
    <row r="107" spans="1:13" ht="15.75" customHeight="1" thickBot="1" x14ac:dyDescent="0.3">
      <c r="A107" s="610" t="s">
        <v>804</v>
      </c>
      <c r="B107" s="610" t="s">
        <v>146</v>
      </c>
      <c r="C107" s="610" t="s">
        <v>805</v>
      </c>
      <c r="D107" s="1356" t="s">
        <v>910</v>
      </c>
      <c r="E107" s="1358" t="s">
        <v>911</v>
      </c>
      <c r="F107" s="1358"/>
      <c r="G107" s="1358"/>
      <c r="H107" s="1358"/>
      <c r="I107" s="1358"/>
      <c r="J107" s="1358"/>
      <c r="K107" s="1358"/>
      <c r="L107" s="1358"/>
      <c r="M107" s="1359"/>
    </row>
    <row r="108" spans="1:13" ht="33.75" customHeight="1" thickBot="1" x14ac:dyDescent="0.3">
      <c r="A108" s="592"/>
      <c r="B108" s="592"/>
      <c r="C108" s="592"/>
      <c r="D108" s="1357"/>
      <c r="E108" s="1360"/>
      <c r="F108" s="1360"/>
      <c r="G108" s="1360"/>
      <c r="H108" s="1360"/>
      <c r="I108" s="1360"/>
      <c r="J108" s="1360"/>
      <c r="K108" s="1360"/>
      <c r="L108" s="1360"/>
      <c r="M108" s="1361"/>
    </row>
    <row r="109" spans="1:13" ht="15.75" customHeight="1" thickBot="1" x14ac:dyDescent="0.3">
      <c r="A109" s="1264" t="s">
        <v>843</v>
      </c>
      <c r="B109" s="1265"/>
      <c r="C109" s="1265"/>
      <c r="D109" s="1265"/>
      <c r="E109" s="1265"/>
      <c r="F109" s="1265"/>
      <c r="G109" s="1265"/>
      <c r="H109" s="1265"/>
      <c r="I109" s="1265"/>
      <c r="J109" s="1265"/>
      <c r="K109" s="1265"/>
      <c r="L109" s="1265"/>
      <c r="M109" s="1266"/>
    </row>
    <row r="110" spans="1:13" ht="20.100000000000001" customHeight="1" thickBot="1" x14ac:dyDescent="0.3">
      <c r="A110" s="1219" t="s">
        <v>1070</v>
      </c>
      <c r="B110" s="1220"/>
      <c r="C110" s="735"/>
      <c r="D110" s="735"/>
      <c r="E110" s="735"/>
      <c r="F110" s="735"/>
      <c r="G110" s="735"/>
      <c r="H110" s="735"/>
      <c r="I110" s="735"/>
      <c r="J110" s="735"/>
      <c r="K110" s="738" t="s">
        <v>1069</v>
      </c>
      <c r="L110" s="1221"/>
      <c r="M110" s="1222"/>
    </row>
  </sheetData>
  <mergeCells count="129">
    <mergeCell ref="D107:D108"/>
    <mergeCell ref="E107:M108"/>
    <mergeCell ref="A109:M109"/>
    <mergeCell ref="D101:D102"/>
    <mergeCell ref="E101:M102"/>
    <mergeCell ref="D103:D104"/>
    <mergeCell ref="E103:M104"/>
    <mergeCell ref="D105:D106"/>
    <mergeCell ref="E105:M106"/>
    <mergeCell ref="D96:D97"/>
    <mergeCell ref="E96:M97"/>
    <mergeCell ref="A98:M98"/>
    <mergeCell ref="A99:C100"/>
    <mergeCell ref="D99:E100"/>
    <mergeCell ref="F99:M100"/>
    <mergeCell ref="A89:M89"/>
    <mergeCell ref="A90:C91"/>
    <mergeCell ref="D90:E91"/>
    <mergeCell ref="F90:M91"/>
    <mergeCell ref="A92:M93"/>
    <mergeCell ref="D94:D95"/>
    <mergeCell ref="E94:M95"/>
    <mergeCell ref="D85:D86"/>
    <mergeCell ref="E85:K86"/>
    <mergeCell ref="L85:M86"/>
    <mergeCell ref="D87:D88"/>
    <mergeCell ref="E87:K88"/>
    <mergeCell ref="L87:M88"/>
    <mergeCell ref="D81:D82"/>
    <mergeCell ref="E81:G82"/>
    <mergeCell ref="H81:M82"/>
    <mergeCell ref="D83:D84"/>
    <mergeCell ref="E83:G84"/>
    <mergeCell ref="H83:M84"/>
    <mergeCell ref="D75:M76"/>
    <mergeCell ref="A77:M77"/>
    <mergeCell ref="A78:M78"/>
    <mergeCell ref="A79:C80"/>
    <mergeCell ref="D79:E80"/>
    <mergeCell ref="F79:M80"/>
    <mergeCell ref="A69:M69"/>
    <mergeCell ref="A70:C71"/>
    <mergeCell ref="D70:E71"/>
    <mergeCell ref="F70:M71"/>
    <mergeCell ref="A72:M72"/>
    <mergeCell ref="D73:M74"/>
    <mergeCell ref="A63:C64"/>
    <mergeCell ref="D63:E64"/>
    <mergeCell ref="F63:M64"/>
    <mergeCell ref="D65:D66"/>
    <mergeCell ref="E65:M66"/>
    <mergeCell ref="D67:D68"/>
    <mergeCell ref="E67:M68"/>
    <mergeCell ref="D53:M53"/>
    <mergeCell ref="D55:M55"/>
    <mergeCell ref="B56:M56"/>
    <mergeCell ref="D58:M58"/>
    <mergeCell ref="D60:M60"/>
    <mergeCell ref="D62:M62"/>
    <mergeCell ref="D46:M47"/>
    <mergeCell ref="A48:M48"/>
    <mergeCell ref="A49:C50"/>
    <mergeCell ref="D49:E50"/>
    <mergeCell ref="F49:M50"/>
    <mergeCell ref="B51:C51"/>
    <mergeCell ref="D51:M51"/>
    <mergeCell ref="D37:M38"/>
    <mergeCell ref="D39:M40"/>
    <mergeCell ref="D41:M42"/>
    <mergeCell ref="A43:M43"/>
    <mergeCell ref="A44:C45"/>
    <mergeCell ref="D44:E45"/>
    <mergeCell ref="F44:M45"/>
    <mergeCell ref="A34:M34"/>
    <mergeCell ref="A35:C36"/>
    <mergeCell ref="D35:E36"/>
    <mergeCell ref="F35:M36"/>
    <mergeCell ref="A25:M25"/>
    <mergeCell ref="A26:C27"/>
    <mergeCell ref="D26:E27"/>
    <mergeCell ref="F26:M27"/>
    <mergeCell ref="D28:M29"/>
    <mergeCell ref="A30:A31"/>
    <mergeCell ref="B30:B31"/>
    <mergeCell ref="C30:C31"/>
    <mergeCell ref="D30:M33"/>
    <mergeCell ref="A32:A33"/>
    <mergeCell ref="D23:M24"/>
    <mergeCell ref="A11:M11"/>
    <mergeCell ref="A12:M14"/>
    <mergeCell ref="A15:M15"/>
    <mergeCell ref="A16:C17"/>
    <mergeCell ref="D16:E17"/>
    <mergeCell ref="F16:M17"/>
    <mergeCell ref="B32:B33"/>
    <mergeCell ref="C32:C33"/>
    <mergeCell ref="L7:M7"/>
    <mergeCell ref="A8:I8"/>
    <mergeCell ref="J8:K8"/>
    <mergeCell ref="L8:M8"/>
    <mergeCell ref="D18:M19"/>
    <mergeCell ref="A20:M20"/>
    <mergeCell ref="A21:C22"/>
    <mergeCell ref="D21:E22"/>
    <mergeCell ref="F21:M22"/>
    <mergeCell ref="A110:B110"/>
    <mergeCell ref="L110:M110"/>
    <mergeCell ref="A5:I5"/>
    <mergeCell ref="J5:K5"/>
    <mergeCell ref="L5:M5"/>
    <mergeCell ref="A6:I6"/>
    <mergeCell ref="J6:K6"/>
    <mergeCell ref="L6:M6"/>
    <mergeCell ref="A1:M1"/>
    <mergeCell ref="B2:C2"/>
    <mergeCell ref="D2:F2"/>
    <mergeCell ref="G2:M2"/>
    <mergeCell ref="A3:M3"/>
    <mergeCell ref="A4:I4"/>
    <mergeCell ref="J4:K4"/>
    <mergeCell ref="L4:M4"/>
    <mergeCell ref="A9:I9"/>
    <mergeCell ref="J9:K9"/>
    <mergeCell ref="L9:M9"/>
    <mergeCell ref="A10:I10"/>
    <mergeCell ref="J10:K10"/>
    <mergeCell ref="L10:M10"/>
    <mergeCell ref="A7:I7"/>
    <mergeCell ref="J7:K7"/>
  </mergeCells>
  <dataValidations count="4">
    <dataValidation allowBlank="1" showErrorMessage="1" sqref="A26:C27 A35:C36 A44:C45 A49:C50 A63:C64 A70:C71 A79:C80 A90:C91 A99:C100" xr:uid="{00000000-0002-0000-0E00-000000000000}"/>
    <dataValidation allowBlank="1" showErrorMessage="1" promptTitle="1. Mandatory-H&amp;S Items" prompt="Enter the cost(s) associated with H&amp;S amount listed on Work Order. " sqref="D16:M17 D21:M22 D26:M27 D35:M36 D44:M45 D49:M50 D63:M64 D70:M71 D79:M80 D90:M91 D99:M100" xr:uid="{00000000-0002-0000-0E00-000001000000}"/>
    <dataValidation allowBlank="1" showErrorMessage="1" promptTitle="1.-Mandatory- Health &amp; Safety " prompt="Enter the cost(s) associated with H&amp;S amount listed on Work Order. " sqref="A16:C17" xr:uid="{00000000-0002-0000-0E00-000002000000}"/>
    <dataValidation allowBlank="1" showErrorMessage="1" promptTitle="2.-Mandatory Light Emitting" prompt="Enter the cost(s) associated LED cost(s) listed on Work Order. " sqref="A21:C22" xr:uid="{00000000-0002-0000-0E00-000003000000}"/>
  </dataValidations>
  <hyperlinks>
    <hyperlink ref="D53" r:id="rId1" display="Attic Floors- Unconditoned Attic SWS " xr:uid="{00000000-0004-0000-0E00-000000000000}"/>
    <hyperlink ref="D55" r:id="rId2" display="Attic Floors- Unconditoned Attic SWS " xr:uid="{00000000-0004-0000-0E00-000001000000}"/>
    <hyperlink ref="D58" r:id="rId3" display="○ Attic Floors- Unconditoned Attic SWS " xr:uid="{00000000-0004-0000-0E00-000002000000}"/>
    <hyperlink ref="D62" r:id="rId4" display="            ○ Attic Knee Walls SWS" xr:uid="{00000000-0004-0000-0E00-000003000000}"/>
    <hyperlink ref="H81" r:id="rId5" xr:uid="{00000000-0004-0000-0E00-000004000000}"/>
    <hyperlink ref="H83" r:id="rId6" xr:uid="{00000000-0004-0000-0E00-000005000000}"/>
    <hyperlink ref="A20:M20" r:id="rId7" display="○WPN 22-7" xr:uid="{00000000-0004-0000-0E00-000006000000}"/>
    <hyperlink ref="D53:M53" r:id="rId8" display=" ○ Attic Floors- Unconditoned Attic SWS " xr:uid="{00000000-0004-0000-0E00-000007000000}"/>
    <hyperlink ref="D55:M55" r:id="rId9" display="○ Attic Floors- Unconditoned Attic SWS " xr:uid="{00000000-0004-0000-0E00-000008000000}"/>
    <hyperlink ref="D60:H60" r:id="rId10" display="            ○ Inaccessible Ceilings- Dense Pack SWS  " xr:uid="{00000000-0004-0000-0E00-000009000000}"/>
    <hyperlink ref="A34:M34" r:id="rId11" display="○ Air sealing SWS" xr:uid="{00000000-0004-0000-0E00-00000A000000}"/>
    <hyperlink ref="A25:M25" r:id="rId12" display="○ Lighting Replacement SWS" xr:uid="{00000000-0004-0000-0E00-00000B000000}"/>
    <hyperlink ref="A43:M43" r:id="rId13" display="○ Duct sealing SWS" xr:uid="{00000000-0004-0000-0E00-00000C000000}"/>
    <hyperlink ref="A48:M48" r:id="rId14" display="○ General Duct Insulation SWS" xr:uid="{00000000-0004-0000-0E00-00000D000000}"/>
    <hyperlink ref="A69:M69" r:id="rId15" display="○ Dense Pack Insulation SWS" xr:uid="{00000000-0004-0000-0E00-00000E000000}"/>
    <hyperlink ref="A77:M77" r:id="rId16" display="○ Floors SWS" xr:uid="{00000000-0004-0000-0E00-00000F000000}"/>
    <hyperlink ref="A78:M78" r:id="rId17" display="○ Ground Vapor Retarders SWS" xr:uid="{00000000-0004-0000-0E00-000010000000}"/>
    <hyperlink ref="L85:M86" r:id="rId18" display="Tank Insulation SWS " xr:uid="{00000000-0004-0000-0E00-000011000000}"/>
    <hyperlink ref="L87:M88" r:id="rId19" display="Pipe Insulation SWS" xr:uid="{00000000-0004-0000-0E00-000012000000}"/>
    <hyperlink ref="A98:M98" r:id="rId20" display="○ Refrigerator Replacement SWS " xr:uid="{00000000-0004-0000-0E00-000013000000}"/>
    <hyperlink ref="A109:M109" r:id="rId21" display="○ Heating &amp; Cooling: Equipment Installation SWS" xr:uid="{00000000-0004-0000-0E00-000014000000}"/>
  </hyperlinks>
  <printOptions horizontalCentered="1"/>
  <pageMargins left="0" right="0" top="0.25" bottom="0.25" header="0.05" footer="0.05"/>
  <pageSetup scale="77" orientation="portrait" horizontalDpi="300" r:id="rId22"/>
  <rowBreaks count="2" manualBreakCount="2">
    <brk id="62" max="12" man="1"/>
    <brk id="109" min="11" max="23" man="1"/>
  </rowBreaks>
  <drawing r:id="rId23"/>
  <legacyDrawing r:id="rId24"/>
  <mc:AlternateContent xmlns:mc="http://schemas.openxmlformats.org/markup-compatibility/2006">
    <mc:Choice Requires="x14">
      <controls>
        <mc:AlternateContent xmlns:mc="http://schemas.openxmlformats.org/markup-compatibility/2006">
          <mc:Choice Requires="x14">
            <control shapeId="35841" r:id="rId25" name="Check Box 1">
              <controlPr defaultSize="0" autoFill="0" autoLine="0" autoPict="0">
                <anchor moveWithCells="1">
                  <from>
                    <xdr:col>10</xdr:col>
                    <xdr:colOff>28575</xdr:colOff>
                    <xdr:row>4</xdr:row>
                    <xdr:rowOff>19050</xdr:rowOff>
                  </from>
                  <to>
                    <xdr:col>10</xdr:col>
                    <xdr:colOff>733425</xdr:colOff>
                    <xdr:row>4</xdr:row>
                    <xdr:rowOff>228600</xdr:rowOff>
                  </to>
                </anchor>
              </controlPr>
            </control>
          </mc:Choice>
        </mc:AlternateContent>
        <mc:AlternateContent xmlns:mc="http://schemas.openxmlformats.org/markup-compatibility/2006">
          <mc:Choice Requires="x14">
            <control shapeId="35842" r:id="rId26" name="Check Box 2">
              <controlPr defaultSize="0" autoFill="0" autoLine="0" autoPict="0">
                <anchor moveWithCells="1">
                  <from>
                    <xdr:col>12</xdr:col>
                    <xdr:colOff>19050</xdr:colOff>
                    <xdr:row>4</xdr:row>
                    <xdr:rowOff>9525</xdr:rowOff>
                  </from>
                  <to>
                    <xdr:col>12</xdr:col>
                    <xdr:colOff>742950</xdr:colOff>
                    <xdr:row>4</xdr:row>
                    <xdr:rowOff>219075</xdr:rowOff>
                  </to>
                </anchor>
              </controlPr>
            </control>
          </mc:Choice>
        </mc:AlternateContent>
        <mc:AlternateContent xmlns:mc="http://schemas.openxmlformats.org/markup-compatibility/2006">
          <mc:Choice Requires="x14">
            <control shapeId="35843" r:id="rId27" name="Check Box 3">
              <controlPr defaultSize="0" autoFill="0" autoLine="0" autoPict="0">
                <anchor moveWithCells="1">
                  <from>
                    <xdr:col>10</xdr:col>
                    <xdr:colOff>28575</xdr:colOff>
                    <xdr:row>5</xdr:row>
                    <xdr:rowOff>9525</xdr:rowOff>
                  </from>
                  <to>
                    <xdr:col>10</xdr:col>
                    <xdr:colOff>742950</xdr:colOff>
                    <xdr:row>5</xdr:row>
                    <xdr:rowOff>219075</xdr:rowOff>
                  </to>
                </anchor>
              </controlPr>
            </control>
          </mc:Choice>
        </mc:AlternateContent>
        <mc:AlternateContent xmlns:mc="http://schemas.openxmlformats.org/markup-compatibility/2006">
          <mc:Choice Requires="x14">
            <control shapeId="35844" r:id="rId28" name="Check Box 4">
              <controlPr defaultSize="0" autoFill="0" autoLine="0" autoPict="0">
                <anchor moveWithCells="1">
                  <from>
                    <xdr:col>12</xdr:col>
                    <xdr:colOff>19050</xdr:colOff>
                    <xdr:row>5</xdr:row>
                    <xdr:rowOff>19050</xdr:rowOff>
                  </from>
                  <to>
                    <xdr:col>12</xdr:col>
                    <xdr:colOff>742950</xdr:colOff>
                    <xdr:row>6</xdr:row>
                    <xdr:rowOff>0</xdr:rowOff>
                  </to>
                </anchor>
              </controlPr>
            </control>
          </mc:Choice>
        </mc:AlternateContent>
        <mc:AlternateContent xmlns:mc="http://schemas.openxmlformats.org/markup-compatibility/2006">
          <mc:Choice Requires="x14">
            <control shapeId="35845" r:id="rId29" name="Check Box 5">
              <controlPr defaultSize="0" autoFill="0" autoLine="0" autoPict="0">
                <anchor moveWithCells="1">
                  <from>
                    <xdr:col>10</xdr:col>
                    <xdr:colOff>28575</xdr:colOff>
                    <xdr:row>6</xdr:row>
                    <xdr:rowOff>9525</xdr:rowOff>
                  </from>
                  <to>
                    <xdr:col>10</xdr:col>
                    <xdr:colOff>742950</xdr:colOff>
                    <xdr:row>6</xdr:row>
                    <xdr:rowOff>219075</xdr:rowOff>
                  </to>
                </anchor>
              </controlPr>
            </control>
          </mc:Choice>
        </mc:AlternateContent>
        <mc:AlternateContent xmlns:mc="http://schemas.openxmlformats.org/markup-compatibility/2006">
          <mc:Choice Requires="x14">
            <control shapeId="35846" r:id="rId30" name="Check Box 6">
              <controlPr defaultSize="0" autoFill="0" autoLine="0" autoPict="0">
                <anchor moveWithCells="1">
                  <from>
                    <xdr:col>12</xdr:col>
                    <xdr:colOff>19050</xdr:colOff>
                    <xdr:row>6</xdr:row>
                    <xdr:rowOff>19050</xdr:rowOff>
                  </from>
                  <to>
                    <xdr:col>12</xdr:col>
                    <xdr:colOff>742950</xdr:colOff>
                    <xdr:row>6</xdr:row>
                    <xdr:rowOff>228600</xdr:rowOff>
                  </to>
                </anchor>
              </controlPr>
            </control>
          </mc:Choice>
        </mc:AlternateContent>
        <mc:AlternateContent xmlns:mc="http://schemas.openxmlformats.org/markup-compatibility/2006">
          <mc:Choice Requires="x14">
            <control shapeId="35847" r:id="rId31" name="Check Box 7">
              <controlPr defaultSize="0" autoFill="0" autoLine="0" autoPict="0">
                <anchor moveWithCells="1">
                  <from>
                    <xdr:col>10</xdr:col>
                    <xdr:colOff>28575</xdr:colOff>
                    <xdr:row>7</xdr:row>
                    <xdr:rowOff>19050</xdr:rowOff>
                  </from>
                  <to>
                    <xdr:col>10</xdr:col>
                    <xdr:colOff>733425</xdr:colOff>
                    <xdr:row>7</xdr:row>
                    <xdr:rowOff>228600</xdr:rowOff>
                  </to>
                </anchor>
              </controlPr>
            </control>
          </mc:Choice>
        </mc:AlternateContent>
        <mc:AlternateContent xmlns:mc="http://schemas.openxmlformats.org/markup-compatibility/2006">
          <mc:Choice Requires="x14">
            <control shapeId="35848" r:id="rId32" name="Check Box 8">
              <controlPr defaultSize="0" autoFill="0" autoLine="0" autoPict="0">
                <anchor moveWithCells="1">
                  <from>
                    <xdr:col>12</xdr:col>
                    <xdr:colOff>19050</xdr:colOff>
                    <xdr:row>7</xdr:row>
                    <xdr:rowOff>19050</xdr:rowOff>
                  </from>
                  <to>
                    <xdr:col>12</xdr:col>
                    <xdr:colOff>742950</xdr:colOff>
                    <xdr:row>8</xdr:row>
                    <xdr:rowOff>0</xdr:rowOff>
                  </to>
                </anchor>
              </controlPr>
            </control>
          </mc:Choice>
        </mc:AlternateContent>
        <mc:AlternateContent xmlns:mc="http://schemas.openxmlformats.org/markup-compatibility/2006">
          <mc:Choice Requires="x14">
            <control shapeId="35849" r:id="rId33" name="Check Box 9">
              <controlPr defaultSize="0" autoFill="0" autoLine="0" autoPict="0">
                <anchor moveWithCells="1">
                  <from>
                    <xdr:col>10</xdr:col>
                    <xdr:colOff>28575</xdr:colOff>
                    <xdr:row>8</xdr:row>
                    <xdr:rowOff>9525</xdr:rowOff>
                  </from>
                  <to>
                    <xdr:col>10</xdr:col>
                    <xdr:colOff>733425</xdr:colOff>
                    <xdr:row>8</xdr:row>
                    <xdr:rowOff>219075</xdr:rowOff>
                  </to>
                </anchor>
              </controlPr>
            </control>
          </mc:Choice>
        </mc:AlternateContent>
        <mc:AlternateContent xmlns:mc="http://schemas.openxmlformats.org/markup-compatibility/2006">
          <mc:Choice Requires="x14">
            <control shapeId="35850" r:id="rId34" name="Check Box 10">
              <controlPr defaultSize="0" autoFill="0" autoLine="0" autoPict="0">
                <anchor moveWithCells="1">
                  <from>
                    <xdr:col>12</xdr:col>
                    <xdr:colOff>19050</xdr:colOff>
                    <xdr:row>8</xdr:row>
                    <xdr:rowOff>28575</xdr:rowOff>
                  </from>
                  <to>
                    <xdr:col>12</xdr:col>
                    <xdr:colOff>742950</xdr:colOff>
                    <xdr:row>9</xdr:row>
                    <xdr:rowOff>9525</xdr:rowOff>
                  </to>
                </anchor>
              </controlPr>
            </control>
          </mc:Choice>
        </mc:AlternateContent>
        <mc:AlternateContent xmlns:mc="http://schemas.openxmlformats.org/markup-compatibility/2006">
          <mc:Choice Requires="x14">
            <control shapeId="35851" r:id="rId35" name="Check Box 11">
              <controlPr defaultSize="0" autoFill="0" autoLine="0" autoPict="0">
                <anchor moveWithCells="1">
                  <from>
                    <xdr:col>10</xdr:col>
                    <xdr:colOff>28575</xdr:colOff>
                    <xdr:row>9</xdr:row>
                    <xdr:rowOff>19050</xdr:rowOff>
                  </from>
                  <to>
                    <xdr:col>10</xdr:col>
                    <xdr:colOff>742950</xdr:colOff>
                    <xdr:row>10</xdr:row>
                    <xdr:rowOff>0</xdr:rowOff>
                  </to>
                </anchor>
              </controlPr>
            </control>
          </mc:Choice>
        </mc:AlternateContent>
        <mc:AlternateContent xmlns:mc="http://schemas.openxmlformats.org/markup-compatibility/2006">
          <mc:Choice Requires="x14">
            <control shapeId="35852" r:id="rId36" name="Check Box 12">
              <controlPr defaultSize="0" autoFill="0" autoLine="0" autoPict="0">
                <anchor moveWithCells="1">
                  <from>
                    <xdr:col>12</xdr:col>
                    <xdr:colOff>19050</xdr:colOff>
                    <xdr:row>9</xdr:row>
                    <xdr:rowOff>28575</xdr:rowOff>
                  </from>
                  <to>
                    <xdr:col>12</xdr:col>
                    <xdr:colOff>742950</xdr:colOff>
                    <xdr:row>10</xdr:row>
                    <xdr:rowOff>9525</xdr:rowOff>
                  </to>
                </anchor>
              </controlPr>
            </control>
          </mc:Choice>
        </mc:AlternateContent>
        <mc:AlternateContent xmlns:mc="http://schemas.openxmlformats.org/markup-compatibility/2006">
          <mc:Choice Requires="x14">
            <control shapeId="35853" r:id="rId37" name="Check Box 13">
              <controlPr defaultSize="0" autoFill="0" autoLine="0" autoPict="0">
                <anchor moveWithCells="1">
                  <from>
                    <xdr:col>0</xdr:col>
                    <xdr:colOff>200025</xdr:colOff>
                    <xdr:row>31</xdr:row>
                    <xdr:rowOff>85725</xdr:rowOff>
                  </from>
                  <to>
                    <xdr:col>0</xdr:col>
                    <xdr:colOff>504825</xdr:colOff>
                    <xdr:row>32</xdr:row>
                    <xdr:rowOff>152400</xdr:rowOff>
                  </to>
                </anchor>
              </controlPr>
            </control>
          </mc:Choice>
        </mc:AlternateContent>
        <mc:AlternateContent xmlns:mc="http://schemas.openxmlformats.org/markup-compatibility/2006">
          <mc:Choice Requires="x14">
            <control shapeId="35854" r:id="rId38" name="Check Box 14">
              <controlPr defaultSize="0" autoFill="0" autoLine="0" autoPict="0">
                <anchor moveWithCells="1">
                  <from>
                    <xdr:col>2</xdr:col>
                    <xdr:colOff>180975</xdr:colOff>
                    <xdr:row>31</xdr:row>
                    <xdr:rowOff>104775</xdr:rowOff>
                  </from>
                  <to>
                    <xdr:col>3</xdr:col>
                    <xdr:colOff>19050</xdr:colOff>
                    <xdr:row>32</xdr:row>
                    <xdr:rowOff>142875</xdr:rowOff>
                  </to>
                </anchor>
              </controlPr>
            </control>
          </mc:Choice>
        </mc:AlternateContent>
        <mc:AlternateContent xmlns:mc="http://schemas.openxmlformats.org/markup-compatibility/2006">
          <mc:Choice Requires="x14">
            <control shapeId="35855" r:id="rId39" name="Check Box 15">
              <controlPr defaultSize="0" autoFill="0" autoLine="0" autoPict="0">
                <anchor moveWithCells="1">
                  <from>
                    <xdr:col>1</xdr:col>
                    <xdr:colOff>190500</xdr:colOff>
                    <xdr:row>31</xdr:row>
                    <xdr:rowOff>104775</xdr:rowOff>
                  </from>
                  <to>
                    <xdr:col>1</xdr:col>
                    <xdr:colOff>419100</xdr:colOff>
                    <xdr:row>32</xdr:row>
                    <xdr:rowOff>133350</xdr:rowOff>
                  </to>
                </anchor>
              </controlPr>
            </control>
          </mc:Choice>
        </mc:AlternateContent>
        <mc:AlternateContent xmlns:mc="http://schemas.openxmlformats.org/markup-compatibility/2006">
          <mc:Choice Requires="x14">
            <control shapeId="35856" r:id="rId40" name="Check Box 16">
              <controlPr defaultSize="0" autoFill="0" autoLine="0" autoPict="0">
                <anchor moveWithCells="1">
                  <from>
                    <xdr:col>0</xdr:col>
                    <xdr:colOff>180975</xdr:colOff>
                    <xdr:row>38</xdr:row>
                    <xdr:rowOff>171450</xdr:rowOff>
                  </from>
                  <to>
                    <xdr:col>1</xdr:col>
                    <xdr:colOff>38100</xdr:colOff>
                    <xdr:row>40</xdr:row>
                    <xdr:rowOff>9525</xdr:rowOff>
                  </to>
                </anchor>
              </controlPr>
            </control>
          </mc:Choice>
        </mc:AlternateContent>
        <mc:AlternateContent xmlns:mc="http://schemas.openxmlformats.org/markup-compatibility/2006">
          <mc:Choice Requires="x14">
            <control shapeId="35857" r:id="rId41" name="Check Box 17">
              <controlPr defaultSize="0" autoFill="0" autoLine="0" autoPict="0">
                <anchor moveWithCells="1">
                  <from>
                    <xdr:col>2</xdr:col>
                    <xdr:colOff>180975</xdr:colOff>
                    <xdr:row>39</xdr:row>
                    <xdr:rowOff>0</xdr:rowOff>
                  </from>
                  <to>
                    <xdr:col>3</xdr:col>
                    <xdr:colOff>104775</xdr:colOff>
                    <xdr:row>40</xdr:row>
                    <xdr:rowOff>9525</xdr:rowOff>
                  </to>
                </anchor>
              </controlPr>
            </control>
          </mc:Choice>
        </mc:AlternateContent>
        <mc:AlternateContent xmlns:mc="http://schemas.openxmlformats.org/markup-compatibility/2006">
          <mc:Choice Requires="x14">
            <control shapeId="35858" r:id="rId42" name="Check Box 18">
              <controlPr defaultSize="0" autoFill="0" autoLine="0" autoPict="0">
                <anchor moveWithCells="1">
                  <from>
                    <xdr:col>1</xdr:col>
                    <xdr:colOff>200025</xdr:colOff>
                    <xdr:row>38</xdr:row>
                    <xdr:rowOff>190500</xdr:rowOff>
                  </from>
                  <to>
                    <xdr:col>2</xdr:col>
                    <xdr:colOff>104775</xdr:colOff>
                    <xdr:row>39</xdr:row>
                    <xdr:rowOff>180975</xdr:rowOff>
                  </to>
                </anchor>
              </controlPr>
            </control>
          </mc:Choice>
        </mc:AlternateContent>
        <mc:AlternateContent xmlns:mc="http://schemas.openxmlformats.org/markup-compatibility/2006">
          <mc:Choice Requires="x14">
            <control shapeId="35859" r:id="rId43" name="Check Box 19">
              <controlPr defaultSize="0" autoFill="0" autoLine="0" autoPict="0">
                <anchor moveWithCells="1">
                  <from>
                    <xdr:col>0</xdr:col>
                    <xdr:colOff>190500</xdr:colOff>
                    <xdr:row>41</xdr:row>
                    <xdr:rowOff>19050</xdr:rowOff>
                  </from>
                  <to>
                    <xdr:col>1</xdr:col>
                    <xdr:colOff>28575</xdr:colOff>
                    <xdr:row>41</xdr:row>
                    <xdr:rowOff>152400</xdr:rowOff>
                  </to>
                </anchor>
              </controlPr>
            </control>
          </mc:Choice>
        </mc:AlternateContent>
        <mc:AlternateContent xmlns:mc="http://schemas.openxmlformats.org/markup-compatibility/2006">
          <mc:Choice Requires="x14">
            <control shapeId="35860" r:id="rId44" name="Check Box 20">
              <controlPr defaultSize="0" autoFill="0" autoLine="0" autoPict="0">
                <anchor moveWithCells="1">
                  <from>
                    <xdr:col>2</xdr:col>
                    <xdr:colOff>190500</xdr:colOff>
                    <xdr:row>41</xdr:row>
                    <xdr:rowOff>0</xdr:rowOff>
                  </from>
                  <to>
                    <xdr:col>3</xdr:col>
                    <xdr:colOff>85725</xdr:colOff>
                    <xdr:row>42</xdr:row>
                    <xdr:rowOff>9525</xdr:rowOff>
                  </to>
                </anchor>
              </controlPr>
            </control>
          </mc:Choice>
        </mc:AlternateContent>
        <mc:AlternateContent xmlns:mc="http://schemas.openxmlformats.org/markup-compatibility/2006">
          <mc:Choice Requires="x14">
            <control shapeId="35861" r:id="rId45" name="Check Box 21">
              <controlPr defaultSize="0" autoFill="0" autoLine="0" autoPict="0">
                <anchor moveWithCells="1">
                  <from>
                    <xdr:col>1</xdr:col>
                    <xdr:colOff>219075</xdr:colOff>
                    <xdr:row>40</xdr:row>
                    <xdr:rowOff>180975</xdr:rowOff>
                  </from>
                  <to>
                    <xdr:col>2</xdr:col>
                    <xdr:colOff>95250</xdr:colOff>
                    <xdr:row>42</xdr:row>
                    <xdr:rowOff>9525</xdr:rowOff>
                  </to>
                </anchor>
              </controlPr>
            </control>
          </mc:Choice>
        </mc:AlternateContent>
        <mc:AlternateContent xmlns:mc="http://schemas.openxmlformats.org/markup-compatibility/2006">
          <mc:Choice Requires="x14">
            <control shapeId="35862" r:id="rId46" name="Check Box 22">
              <controlPr defaultSize="0" autoFill="0" autoLine="0" autoPict="0">
                <anchor moveWithCells="1">
                  <from>
                    <xdr:col>0</xdr:col>
                    <xdr:colOff>180975</xdr:colOff>
                    <xdr:row>17</xdr:row>
                    <xdr:rowOff>171450</xdr:rowOff>
                  </from>
                  <to>
                    <xdr:col>1</xdr:col>
                    <xdr:colOff>247650</xdr:colOff>
                    <xdr:row>19</xdr:row>
                    <xdr:rowOff>19050</xdr:rowOff>
                  </to>
                </anchor>
              </controlPr>
            </control>
          </mc:Choice>
        </mc:AlternateContent>
        <mc:AlternateContent xmlns:mc="http://schemas.openxmlformats.org/markup-compatibility/2006">
          <mc:Choice Requires="x14">
            <control shapeId="35863" r:id="rId47" name="Check Box 23">
              <controlPr defaultSize="0" autoFill="0" autoLine="0" autoPict="0">
                <anchor moveWithCells="1">
                  <from>
                    <xdr:col>1</xdr:col>
                    <xdr:colOff>190500</xdr:colOff>
                    <xdr:row>17</xdr:row>
                    <xdr:rowOff>190500</xdr:rowOff>
                  </from>
                  <to>
                    <xdr:col>2</xdr:col>
                    <xdr:colOff>104775</xdr:colOff>
                    <xdr:row>19</xdr:row>
                    <xdr:rowOff>0</xdr:rowOff>
                  </to>
                </anchor>
              </controlPr>
            </control>
          </mc:Choice>
        </mc:AlternateContent>
        <mc:AlternateContent xmlns:mc="http://schemas.openxmlformats.org/markup-compatibility/2006">
          <mc:Choice Requires="x14">
            <control shapeId="35864" r:id="rId48" name="Check Box 24">
              <controlPr defaultSize="0" autoFill="0" autoLine="0" autoPict="0">
                <anchor moveWithCells="1">
                  <from>
                    <xdr:col>2</xdr:col>
                    <xdr:colOff>180975</xdr:colOff>
                    <xdr:row>17</xdr:row>
                    <xdr:rowOff>171450</xdr:rowOff>
                  </from>
                  <to>
                    <xdr:col>3</xdr:col>
                    <xdr:colOff>247650</xdr:colOff>
                    <xdr:row>19</xdr:row>
                    <xdr:rowOff>19050</xdr:rowOff>
                  </to>
                </anchor>
              </controlPr>
            </control>
          </mc:Choice>
        </mc:AlternateContent>
        <mc:AlternateContent xmlns:mc="http://schemas.openxmlformats.org/markup-compatibility/2006">
          <mc:Choice Requires="x14">
            <control shapeId="35865" r:id="rId49" name="Check Box 25">
              <controlPr defaultSize="0" autoFill="0" autoLine="0" autoPict="0">
                <anchor moveWithCells="1">
                  <from>
                    <xdr:col>0</xdr:col>
                    <xdr:colOff>180975</xdr:colOff>
                    <xdr:row>36</xdr:row>
                    <xdr:rowOff>171450</xdr:rowOff>
                  </from>
                  <to>
                    <xdr:col>1</xdr:col>
                    <xdr:colOff>38100</xdr:colOff>
                    <xdr:row>38</xdr:row>
                    <xdr:rowOff>9525</xdr:rowOff>
                  </to>
                </anchor>
              </controlPr>
            </control>
          </mc:Choice>
        </mc:AlternateContent>
        <mc:AlternateContent xmlns:mc="http://schemas.openxmlformats.org/markup-compatibility/2006">
          <mc:Choice Requires="x14">
            <control shapeId="35866" r:id="rId50" name="Check Box 26">
              <controlPr defaultSize="0" autoFill="0" autoLine="0" autoPict="0">
                <anchor moveWithCells="1">
                  <from>
                    <xdr:col>2</xdr:col>
                    <xdr:colOff>171450</xdr:colOff>
                    <xdr:row>37</xdr:row>
                    <xdr:rowOff>0</xdr:rowOff>
                  </from>
                  <to>
                    <xdr:col>3</xdr:col>
                    <xdr:colOff>95250</xdr:colOff>
                    <xdr:row>38</xdr:row>
                    <xdr:rowOff>9525</xdr:rowOff>
                  </to>
                </anchor>
              </controlPr>
            </control>
          </mc:Choice>
        </mc:AlternateContent>
        <mc:AlternateContent xmlns:mc="http://schemas.openxmlformats.org/markup-compatibility/2006">
          <mc:Choice Requires="x14">
            <control shapeId="35867" r:id="rId51" name="Check Box 27">
              <controlPr defaultSize="0" autoFill="0" autoLine="0" autoPict="0">
                <anchor moveWithCells="1">
                  <from>
                    <xdr:col>1</xdr:col>
                    <xdr:colOff>200025</xdr:colOff>
                    <xdr:row>36</xdr:row>
                    <xdr:rowOff>190500</xdr:rowOff>
                  </from>
                  <to>
                    <xdr:col>2</xdr:col>
                    <xdr:colOff>104775</xdr:colOff>
                    <xdr:row>37</xdr:row>
                    <xdr:rowOff>180975</xdr:rowOff>
                  </to>
                </anchor>
              </controlPr>
            </control>
          </mc:Choice>
        </mc:AlternateContent>
        <mc:AlternateContent xmlns:mc="http://schemas.openxmlformats.org/markup-compatibility/2006">
          <mc:Choice Requires="x14">
            <control shapeId="35868" r:id="rId52" name="Check Box 28">
              <controlPr defaultSize="0" autoFill="0" autoLine="0" autoPict="0">
                <anchor moveWithCells="1">
                  <from>
                    <xdr:col>0</xdr:col>
                    <xdr:colOff>190500</xdr:colOff>
                    <xdr:row>46</xdr:row>
                    <xdr:rowOff>19050</xdr:rowOff>
                  </from>
                  <to>
                    <xdr:col>1</xdr:col>
                    <xdr:colOff>28575</xdr:colOff>
                    <xdr:row>46</xdr:row>
                    <xdr:rowOff>152400</xdr:rowOff>
                  </to>
                </anchor>
              </controlPr>
            </control>
          </mc:Choice>
        </mc:AlternateContent>
        <mc:AlternateContent xmlns:mc="http://schemas.openxmlformats.org/markup-compatibility/2006">
          <mc:Choice Requires="x14">
            <control shapeId="35869" r:id="rId53" name="Check Box 29">
              <controlPr defaultSize="0" autoFill="0" autoLine="0" autoPict="0">
                <anchor moveWithCells="1">
                  <from>
                    <xdr:col>2</xdr:col>
                    <xdr:colOff>190500</xdr:colOff>
                    <xdr:row>46</xdr:row>
                    <xdr:rowOff>0</xdr:rowOff>
                  </from>
                  <to>
                    <xdr:col>3</xdr:col>
                    <xdr:colOff>85725</xdr:colOff>
                    <xdr:row>47</xdr:row>
                    <xdr:rowOff>9525</xdr:rowOff>
                  </to>
                </anchor>
              </controlPr>
            </control>
          </mc:Choice>
        </mc:AlternateContent>
        <mc:AlternateContent xmlns:mc="http://schemas.openxmlformats.org/markup-compatibility/2006">
          <mc:Choice Requires="x14">
            <control shapeId="35870" r:id="rId54" name="Check Box 30">
              <controlPr defaultSize="0" autoFill="0" autoLine="0" autoPict="0">
                <anchor moveWithCells="1">
                  <from>
                    <xdr:col>1</xdr:col>
                    <xdr:colOff>219075</xdr:colOff>
                    <xdr:row>45</xdr:row>
                    <xdr:rowOff>180975</xdr:rowOff>
                  </from>
                  <to>
                    <xdr:col>2</xdr:col>
                    <xdr:colOff>95250</xdr:colOff>
                    <xdr:row>47</xdr:row>
                    <xdr:rowOff>9525</xdr:rowOff>
                  </to>
                </anchor>
              </controlPr>
            </control>
          </mc:Choice>
        </mc:AlternateContent>
        <mc:AlternateContent xmlns:mc="http://schemas.openxmlformats.org/markup-compatibility/2006">
          <mc:Choice Requires="x14">
            <control shapeId="35871" r:id="rId55" name="Check Box 31">
              <controlPr defaultSize="0" autoFill="0" autoLine="0" autoPict="0">
                <anchor moveWithCells="1">
                  <from>
                    <xdr:col>0</xdr:col>
                    <xdr:colOff>180975</xdr:colOff>
                    <xdr:row>28</xdr:row>
                    <xdr:rowOff>0</xdr:rowOff>
                  </from>
                  <to>
                    <xdr:col>0</xdr:col>
                    <xdr:colOff>485775</xdr:colOff>
                    <xdr:row>28</xdr:row>
                    <xdr:rowOff>257175</xdr:rowOff>
                  </to>
                </anchor>
              </controlPr>
            </control>
          </mc:Choice>
        </mc:AlternateContent>
        <mc:AlternateContent xmlns:mc="http://schemas.openxmlformats.org/markup-compatibility/2006">
          <mc:Choice Requires="x14">
            <control shapeId="35872" r:id="rId56" name="Check Box 32">
              <controlPr defaultSize="0" autoFill="0" autoLine="0" autoPict="0">
                <anchor moveWithCells="1">
                  <from>
                    <xdr:col>2</xdr:col>
                    <xdr:colOff>190500</xdr:colOff>
                    <xdr:row>28</xdr:row>
                    <xdr:rowOff>19050</xdr:rowOff>
                  </from>
                  <to>
                    <xdr:col>3</xdr:col>
                    <xdr:colOff>28575</xdr:colOff>
                    <xdr:row>28</xdr:row>
                    <xdr:rowOff>247650</xdr:rowOff>
                  </to>
                </anchor>
              </controlPr>
            </control>
          </mc:Choice>
        </mc:AlternateContent>
        <mc:AlternateContent xmlns:mc="http://schemas.openxmlformats.org/markup-compatibility/2006">
          <mc:Choice Requires="x14">
            <control shapeId="35873" r:id="rId57" name="Check Box 33">
              <controlPr defaultSize="0" autoFill="0" autoLine="0" autoPict="0">
                <anchor moveWithCells="1">
                  <from>
                    <xdr:col>1</xdr:col>
                    <xdr:colOff>219075</xdr:colOff>
                    <xdr:row>28</xdr:row>
                    <xdr:rowOff>28575</xdr:rowOff>
                  </from>
                  <to>
                    <xdr:col>2</xdr:col>
                    <xdr:colOff>9525</xdr:colOff>
                    <xdr:row>28</xdr:row>
                    <xdr:rowOff>238125</xdr:rowOff>
                  </to>
                </anchor>
              </controlPr>
            </control>
          </mc:Choice>
        </mc:AlternateContent>
        <mc:AlternateContent xmlns:mc="http://schemas.openxmlformats.org/markup-compatibility/2006">
          <mc:Choice Requires="x14">
            <control shapeId="35874" r:id="rId58" name="Check Box 34">
              <controlPr defaultSize="0" autoFill="0" autoLine="0" autoPict="0">
                <anchor moveWithCells="1">
                  <from>
                    <xdr:col>0</xdr:col>
                    <xdr:colOff>180975</xdr:colOff>
                    <xdr:row>22</xdr:row>
                    <xdr:rowOff>171450</xdr:rowOff>
                  </from>
                  <to>
                    <xdr:col>1</xdr:col>
                    <xdr:colOff>247650</xdr:colOff>
                    <xdr:row>24</xdr:row>
                    <xdr:rowOff>19050</xdr:rowOff>
                  </to>
                </anchor>
              </controlPr>
            </control>
          </mc:Choice>
        </mc:AlternateContent>
        <mc:AlternateContent xmlns:mc="http://schemas.openxmlformats.org/markup-compatibility/2006">
          <mc:Choice Requires="x14">
            <control shapeId="35875" r:id="rId59" name="Check Box 35">
              <controlPr defaultSize="0" autoFill="0" autoLine="0" autoPict="0">
                <anchor moveWithCells="1">
                  <from>
                    <xdr:col>1</xdr:col>
                    <xdr:colOff>190500</xdr:colOff>
                    <xdr:row>22</xdr:row>
                    <xdr:rowOff>190500</xdr:rowOff>
                  </from>
                  <to>
                    <xdr:col>2</xdr:col>
                    <xdr:colOff>104775</xdr:colOff>
                    <xdr:row>24</xdr:row>
                    <xdr:rowOff>0</xdr:rowOff>
                  </to>
                </anchor>
              </controlPr>
            </control>
          </mc:Choice>
        </mc:AlternateContent>
        <mc:AlternateContent xmlns:mc="http://schemas.openxmlformats.org/markup-compatibility/2006">
          <mc:Choice Requires="x14">
            <control shapeId="35876" r:id="rId60" name="Check Box 36">
              <controlPr defaultSize="0" autoFill="0" autoLine="0" autoPict="0">
                <anchor moveWithCells="1">
                  <from>
                    <xdr:col>2</xdr:col>
                    <xdr:colOff>180975</xdr:colOff>
                    <xdr:row>22</xdr:row>
                    <xdr:rowOff>171450</xdr:rowOff>
                  </from>
                  <to>
                    <xdr:col>3</xdr:col>
                    <xdr:colOff>247650</xdr:colOff>
                    <xdr:row>24</xdr:row>
                    <xdr:rowOff>19050</xdr:rowOff>
                  </to>
                </anchor>
              </controlPr>
            </control>
          </mc:Choice>
        </mc:AlternateContent>
        <mc:AlternateContent xmlns:mc="http://schemas.openxmlformats.org/markup-compatibility/2006">
          <mc:Choice Requires="x14">
            <control shapeId="35877" r:id="rId61" name="Check Box 37">
              <controlPr defaultSize="0" autoFill="0" autoLine="0" autoPict="0">
                <anchor moveWithCells="1">
                  <from>
                    <xdr:col>0</xdr:col>
                    <xdr:colOff>190500</xdr:colOff>
                    <xdr:row>52</xdr:row>
                    <xdr:rowOff>19050</xdr:rowOff>
                  </from>
                  <to>
                    <xdr:col>1</xdr:col>
                    <xdr:colOff>28575</xdr:colOff>
                    <xdr:row>52</xdr:row>
                    <xdr:rowOff>152400</xdr:rowOff>
                  </to>
                </anchor>
              </controlPr>
            </control>
          </mc:Choice>
        </mc:AlternateContent>
        <mc:AlternateContent xmlns:mc="http://schemas.openxmlformats.org/markup-compatibility/2006">
          <mc:Choice Requires="x14">
            <control shapeId="35878" r:id="rId62" name="Check Box 38">
              <controlPr defaultSize="0" autoFill="0" autoLine="0" autoPict="0">
                <anchor moveWithCells="1">
                  <from>
                    <xdr:col>2</xdr:col>
                    <xdr:colOff>190500</xdr:colOff>
                    <xdr:row>52</xdr:row>
                    <xdr:rowOff>0</xdr:rowOff>
                  </from>
                  <to>
                    <xdr:col>3</xdr:col>
                    <xdr:colOff>85725</xdr:colOff>
                    <xdr:row>53</xdr:row>
                    <xdr:rowOff>9525</xdr:rowOff>
                  </to>
                </anchor>
              </controlPr>
            </control>
          </mc:Choice>
        </mc:AlternateContent>
        <mc:AlternateContent xmlns:mc="http://schemas.openxmlformats.org/markup-compatibility/2006">
          <mc:Choice Requires="x14">
            <control shapeId="35879" r:id="rId63" name="Check Box 39">
              <controlPr defaultSize="0" autoFill="0" autoLine="0" autoPict="0">
                <anchor moveWithCells="1">
                  <from>
                    <xdr:col>1</xdr:col>
                    <xdr:colOff>219075</xdr:colOff>
                    <xdr:row>51</xdr:row>
                    <xdr:rowOff>180975</xdr:rowOff>
                  </from>
                  <to>
                    <xdr:col>2</xdr:col>
                    <xdr:colOff>95250</xdr:colOff>
                    <xdr:row>53</xdr:row>
                    <xdr:rowOff>9525</xdr:rowOff>
                  </to>
                </anchor>
              </controlPr>
            </control>
          </mc:Choice>
        </mc:AlternateContent>
        <mc:AlternateContent xmlns:mc="http://schemas.openxmlformats.org/markup-compatibility/2006">
          <mc:Choice Requires="x14">
            <control shapeId="35880" r:id="rId64" name="Check Box 40">
              <controlPr defaultSize="0" autoFill="0" autoLine="0" autoPict="0">
                <anchor moveWithCells="1">
                  <from>
                    <xdr:col>0</xdr:col>
                    <xdr:colOff>190500</xdr:colOff>
                    <xdr:row>54</xdr:row>
                    <xdr:rowOff>19050</xdr:rowOff>
                  </from>
                  <to>
                    <xdr:col>1</xdr:col>
                    <xdr:colOff>28575</xdr:colOff>
                    <xdr:row>54</xdr:row>
                    <xdr:rowOff>152400</xdr:rowOff>
                  </to>
                </anchor>
              </controlPr>
            </control>
          </mc:Choice>
        </mc:AlternateContent>
        <mc:AlternateContent xmlns:mc="http://schemas.openxmlformats.org/markup-compatibility/2006">
          <mc:Choice Requires="x14">
            <control shapeId="35881" r:id="rId65" name="Check Box 41">
              <controlPr defaultSize="0" autoFill="0" autoLine="0" autoPict="0">
                <anchor moveWithCells="1">
                  <from>
                    <xdr:col>2</xdr:col>
                    <xdr:colOff>200025</xdr:colOff>
                    <xdr:row>53</xdr:row>
                    <xdr:rowOff>180975</xdr:rowOff>
                  </from>
                  <to>
                    <xdr:col>3</xdr:col>
                    <xdr:colOff>95250</xdr:colOff>
                    <xdr:row>54</xdr:row>
                    <xdr:rowOff>190500</xdr:rowOff>
                  </to>
                </anchor>
              </controlPr>
            </control>
          </mc:Choice>
        </mc:AlternateContent>
        <mc:AlternateContent xmlns:mc="http://schemas.openxmlformats.org/markup-compatibility/2006">
          <mc:Choice Requires="x14">
            <control shapeId="35882" r:id="rId66" name="Check Box 42">
              <controlPr defaultSize="0" autoFill="0" autoLine="0" autoPict="0">
                <anchor moveWithCells="1">
                  <from>
                    <xdr:col>1</xdr:col>
                    <xdr:colOff>219075</xdr:colOff>
                    <xdr:row>53</xdr:row>
                    <xdr:rowOff>180975</xdr:rowOff>
                  </from>
                  <to>
                    <xdr:col>2</xdr:col>
                    <xdr:colOff>95250</xdr:colOff>
                    <xdr:row>55</xdr:row>
                    <xdr:rowOff>9525</xdr:rowOff>
                  </to>
                </anchor>
              </controlPr>
            </control>
          </mc:Choice>
        </mc:AlternateContent>
        <mc:AlternateContent xmlns:mc="http://schemas.openxmlformats.org/markup-compatibility/2006">
          <mc:Choice Requires="x14">
            <control shapeId="35883" r:id="rId67" name="Check Box 43">
              <controlPr defaultSize="0" autoFill="0" autoLine="0" autoPict="0">
                <anchor moveWithCells="1">
                  <from>
                    <xdr:col>0</xdr:col>
                    <xdr:colOff>190500</xdr:colOff>
                    <xdr:row>57</xdr:row>
                    <xdr:rowOff>19050</xdr:rowOff>
                  </from>
                  <to>
                    <xdr:col>1</xdr:col>
                    <xdr:colOff>28575</xdr:colOff>
                    <xdr:row>57</xdr:row>
                    <xdr:rowOff>152400</xdr:rowOff>
                  </to>
                </anchor>
              </controlPr>
            </control>
          </mc:Choice>
        </mc:AlternateContent>
        <mc:AlternateContent xmlns:mc="http://schemas.openxmlformats.org/markup-compatibility/2006">
          <mc:Choice Requires="x14">
            <control shapeId="35884" r:id="rId68" name="Check Box 44">
              <controlPr defaultSize="0" autoFill="0" autoLine="0" autoPict="0">
                <anchor moveWithCells="1">
                  <from>
                    <xdr:col>2</xdr:col>
                    <xdr:colOff>190500</xdr:colOff>
                    <xdr:row>57</xdr:row>
                    <xdr:rowOff>0</xdr:rowOff>
                  </from>
                  <to>
                    <xdr:col>3</xdr:col>
                    <xdr:colOff>85725</xdr:colOff>
                    <xdr:row>58</xdr:row>
                    <xdr:rowOff>9525</xdr:rowOff>
                  </to>
                </anchor>
              </controlPr>
            </control>
          </mc:Choice>
        </mc:AlternateContent>
        <mc:AlternateContent xmlns:mc="http://schemas.openxmlformats.org/markup-compatibility/2006">
          <mc:Choice Requires="x14">
            <control shapeId="35885" r:id="rId69" name="Check Box 45">
              <controlPr defaultSize="0" autoFill="0" autoLine="0" autoPict="0">
                <anchor moveWithCells="1">
                  <from>
                    <xdr:col>1</xdr:col>
                    <xdr:colOff>219075</xdr:colOff>
                    <xdr:row>56</xdr:row>
                    <xdr:rowOff>180975</xdr:rowOff>
                  </from>
                  <to>
                    <xdr:col>2</xdr:col>
                    <xdr:colOff>95250</xdr:colOff>
                    <xdr:row>58</xdr:row>
                    <xdr:rowOff>9525</xdr:rowOff>
                  </to>
                </anchor>
              </controlPr>
            </control>
          </mc:Choice>
        </mc:AlternateContent>
        <mc:AlternateContent xmlns:mc="http://schemas.openxmlformats.org/markup-compatibility/2006">
          <mc:Choice Requires="x14">
            <control shapeId="35886" r:id="rId70" name="Check Box 46">
              <controlPr defaultSize="0" autoFill="0" autoLine="0" autoPict="0">
                <anchor moveWithCells="1">
                  <from>
                    <xdr:col>0</xdr:col>
                    <xdr:colOff>190500</xdr:colOff>
                    <xdr:row>59</xdr:row>
                    <xdr:rowOff>19050</xdr:rowOff>
                  </from>
                  <to>
                    <xdr:col>1</xdr:col>
                    <xdr:colOff>28575</xdr:colOff>
                    <xdr:row>59</xdr:row>
                    <xdr:rowOff>152400</xdr:rowOff>
                  </to>
                </anchor>
              </controlPr>
            </control>
          </mc:Choice>
        </mc:AlternateContent>
        <mc:AlternateContent xmlns:mc="http://schemas.openxmlformats.org/markup-compatibility/2006">
          <mc:Choice Requires="x14">
            <control shapeId="35887" r:id="rId71" name="Check Box 47">
              <controlPr defaultSize="0" autoFill="0" autoLine="0" autoPict="0">
                <anchor moveWithCells="1">
                  <from>
                    <xdr:col>2</xdr:col>
                    <xdr:colOff>180975</xdr:colOff>
                    <xdr:row>58</xdr:row>
                    <xdr:rowOff>190500</xdr:rowOff>
                  </from>
                  <to>
                    <xdr:col>3</xdr:col>
                    <xdr:colOff>76200</xdr:colOff>
                    <xdr:row>60</xdr:row>
                    <xdr:rowOff>0</xdr:rowOff>
                  </to>
                </anchor>
              </controlPr>
            </control>
          </mc:Choice>
        </mc:AlternateContent>
        <mc:AlternateContent xmlns:mc="http://schemas.openxmlformats.org/markup-compatibility/2006">
          <mc:Choice Requires="x14">
            <control shapeId="35888" r:id="rId72" name="Check Box 48">
              <controlPr defaultSize="0" autoFill="0" autoLine="0" autoPict="0">
                <anchor moveWithCells="1">
                  <from>
                    <xdr:col>1</xdr:col>
                    <xdr:colOff>219075</xdr:colOff>
                    <xdr:row>58</xdr:row>
                    <xdr:rowOff>180975</xdr:rowOff>
                  </from>
                  <to>
                    <xdr:col>2</xdr:col>
                    <xdr:colOff>95250</xdr:colOff>
                    <xdr:row>60</xdr:row>
                    <xdr:rowOff>9525</xdr:rowOff>
                  </to>
                </anchor>
              </controlPr>
            </control>
          </mc:Choice>
        </mc:AlternateContent>
        <mc:AlternateContent xmlns:mc="http://schemas.openxmlformats.org/markup-compatibility/2006">
          <mc:Choice Requires="x14">
            <control shapeId="35889" r:id="rId73" name="Check Box 49">
              <controlPr defaultSize="0" autoFill="0" autoLine="0" autoPict="0">
                <anchor moveWithCells="1">
                  <from>
                    <xdr:col>0</xdr:col>
                    <xdr:colOff>190500</xdr:colOff>
                    <xdr:row>61</xdr:row>
                    <xdr:rowOff>19050</xdr:rowOff>
                  </from>
                  <to>
                    <xdr:col>1</xdr:col>
                    <xdr:colOff>28575</xdr:colOff>
                    <xdr:row>61</xdr:row>
                    <xdr:rowOff>152400</xdr:rowOff>
                  </to>
                </anchor>
              </controlPr>
            </control>
          </mc:Choice>
        </mc:AlternateContent>
        <mc:AlternateContent xmlns:mc="http://schemas.openxmlformats.org/markup-compatibility/2006">
          <mc:Choice Requires="x14">
            <control shapeId="35890" r:id="rId74" name="Check Box 50">
              <controlPr defaultSize="0" autoFill="0" autoLine="0" autoPict="0">
                <anchor moveWithCells="1">
                  <from>
                    <xdr:col>2</xdr:col>
                    <xdr:colOff>180975</xdr:colOff>
                    <xdr:row>60</xdr:row>
                    <xdr:rowOff>180975</xdr:rowOff>
                  </from>
                  <to>
                    <xdr:col>3</xdr:col>
                    <xdr:colOff>76200</xdr:colOff>
                    <xdr:row>61</xdr:row>
                    <xdr:rowOff>190500</xdr:rowOff>
                  </to>
                </anchor>
              </controlPr>
            </control>
          </mc:Choice>
        </mc:AlternateContent>
        <mc:AlternateContent xmlns:mc="http://schemas.openxmlformats.org/markup-compatibility/2006">
          <mc:Choice Requires="x14">
            <control shapeId="35891" r:id="rId75" name="Check Box 51">
              <controlPr defaultSize="0" autoFill="0" autoLine="0" autoPict="0">
                <anchor moveWithCells="1">
                  <from>
                    <xdr:col>1</xdr:col>
                    <xdr:colOff>219075</xdr:colOff>
                    <xdr:row>60</xdr:row>
                    <xdr:rowOff>180975</xdr:rowOff>
                  </from>
                  <to>
                    <xdr:col>2</xdr:col>
                    <xdr:colOff>95250</xdr:colOff>
                    <xdr:row>62</xdr:row>
                    <xdr:rowOff>9525</xdr:rowOff>
                  </to>
                </anchor>
              </controlPr>
            </control>
          </mc:Choice>
        </mc:AlternateContent>
        <mc:AlternateContent xmlns:mc="http://schemas.openxmlformats.org/markup-compatibility/2006">
          <mc:Choice Requires="x14">
            <control shapeId="35892" r:id="rId76" name="Check Box 52">
              <controlPr defaultSize="0" autoFill="0" autoLine="0" autoPict="0">
                <anchor moveWithCells="1">
                  <from>
                    <xdr:col>0</xdr:col>
                    <xdr:colOff>190500</xdr:colOff>
                    <xdr:row>65</xdr:row>
                    <xdr:rowOff>19050</xdr:rowOff>
                  </from>
                  <to>
                    <xdr:col>1</xdr:col>
                    <xdr:colOff>28575</xdr:colOff>
                    <xdr:row>65</xdr:row>
                    <xdr:rowOff>152400</xdr:rowOff>
                  </to>
                </anchor>
              </controlPr>
            </control>
          </mc:Choice>
        </mc:AlternateContent>
        <mc:AlternateContent xmlns:mc="http://schemas.openxmlformats.org/markup-compatibility/2006">
          <mc:Choice Requires="x14">
            <control shapeId="35893" r:id="rId77" name="Check Box 53">
              <controlPr defaultSize="0" autoFill="0" autoLine="0" autoPict="0">
                <anchor moveWithCells="1">
                  <from>
                    <xdr:col>2</xdr:col>
                    <xdr:colOff>190500</xdr:colOff>
                    <xdr:row>65</xdr:row>
                    <xdr:rowOff>0</xdr:rowOff>
                  </from>
                  <to>
                    <xdr:col>3</xdr:col>
                    <xdr:colOff>85725</xdr:colOff>
                    <xdr:row>66</xdr:row>
                    <xdr:rowOff>9525</xdr:rowOff>
                  </to>
                </anchor>
              </controlPr>
            </control>
          </mc:Choice>
        </mc:AlternateContent>
        <mc:AlternateContent xmlns:mc="http://schemas.openxmlformats.org/markup-compatibility/2006">
          <mc:Choice Requires="x14">
            <control shapeId="35894" r:id="rId78" name="Check Box 54">
              <controlPr defaultSize="0" autoFill="0" autoLine="0" autoPict="0">
                <anchor moveWithCells="1">
                  <from>
                    <xdr:col>1</xdr:col>
                    <xdr:colOff>219075</xdr:colOff>
                    <xdr:row>64</xdr:row>
                    <xdr:rowOff>180975</xdr:rowOff>
                  </from>
                  <to>
                    <xdr:col>2</xdr:col>
                    <xdr:colOff>95250</xdr:colOff>
                    <xdr:row>66</xdr:row>
                    <xdr:rowOff>9525</xdr:rowOff>
                  </to>
                </anchor>
              </controlPr>
            </control>
          </mc:Choice>
        </mc:AlternateContent>
        <mc:AlternateContent xmlns:mc="http://schemas.openxmlformats.org/markup-compatibility/2006">
          <mc:Choice Requires="x14">
            <control shapeId="35895" r:id="rId79" name="Check Box 55">
              <controlPr defaultSize="0" autoFill="0" autoLine="0" autoPict="0">
                <anchor moveWithCells="1">
                  <from>
                    <xdr:col>0</xdr:col>
                    <xdr:colOff>190500</xdr:colOff>
                    <xdr:row>67</xdr:row>
                    <xdr:rowOff>19050</xdr:rowOff>
                  </from>
                  <to>
                    <xdr:col>1</xdr:col>
                    <xdr:colOff>28575</xdr:colOff>
                    <xdr:row>67</xdr:row>
                    <xdr:rowOff>152400</xdr:rowOff>
                  </to>
                </anchor>
              </controlPr>
            </control>
          </mc:Choice>
        </mc:AlternateContent>
        <mc:AlternateContent xmlns:mc="http://schemas.openxmlformats.org/markup-compatibility/2006">
          <mc:Choice Requires="x14">
            <control shapeId="35896" r:id="rId80" name="Check Box 56">
              <controlPr defaultSize="0" autoFill="0" autoLine="0" autoPict="0">
                <anchor moveWithCells="1">
                  <from>
                    <xdr:col>2</xdr:col>
                    <xdr:colOff>190500</xdr:colOff>
                    <xdr:row>67</xdr:row>
                    <xdr:rowOff>0</xdr:rowOff>
                  </from>
                  <to>
                    <xdr:col>3</xdr:col>
                    <xdr:colOff>85725</xdr:colOff>
                    <xdr:row>68</xdr:row>
                    <xdr:rowOff>9525</xdr:rowOff>
                  </to>
                </anchor>
              </controlPr>
            </control>
          </mc:Choice>
        </mc:AlternateContent>
        <mc:AlternateContent xmlns:mc="http://schemas.openxmlformats.org/markup-compatibility/2006">
          <mc:Choice Requires="x14">
            <control shapeId="35897" r:id="rId81" name="Check Box 57">
              <controlPr defaultSize="0" autoFill="0" autoLine="0" autoPict="0">
                <anchor moveWithCells="1">
                  <from>
                    <xdr:col>1</xdr:col>
                    <xdr:colOff>219075</xdr:colOff>
                    <xdr:row>66</xdr:row>
                    <xdr:rowOff>180975</xdr:rowOff>
                  </from>
                  <to>
                    <xdr:col>2</xdr:col>
                    <xdr:colOff>95250</xdr:colOff>
                    <xdr:row>68</xdr:row>
                    <xdr:rowOff>9525</xdr:rowOff>
                  </to>
                </anchor>
              </controlPr>
            </control>
          </mc:Choice>
        </mc:AlternateContent>
        <mc:AlternateContent xmlns:mc="http://schemas.openxmlformats.org/markup-compatibility/2006">
          <mc:Choice Requires="x14">
            <control shapeId="35898" r:id="rId82" name="Check Box 58">
              <controlPr defaultSize="0" autoFill="0" autoLine="0" autoPict="0">
                <anchor moveWithCells="1">
                  <from>
                    <xdr:col>0</xdr:col>
                    <xdr:colOff>190500</xdr:colOff>
                    <xdr:row>73</xdr:row>
                    <xdr:rowOff>19050</xdr:rowOff>
                  </from>
                  <to>
                    <xdr:col>1</xdr:col>
                    <xdr:colOff>28575</xdr:colOff>
                    <xdr:row>73</xdr:row>
                    <xdr:rowOff>152400</xdr:rowOff>
                  </to>
                </anchor>
              </controlPr>
            </control>
          </mc:Choice>
        </mc:AlternateContent>
        <mc:AlternateContent xmlns:mc="http://schemas.openxmlformats.org/markup-compatibility/2006">
          <mc:Choice Requires="x14">
            <control shapeId="35899" r:id="rId83" name="Check Box 59">
              <controlPr defaultSize="0" autoFill="0" autoLine="0" autoPict="0">
                <anchor moveWithCells="1">
                  <from>
                    <xdr:col>2</xdr:col>
                    <xdr:colOff>190500</xdr:colOff>
                    <xdr:row>73</xdr:row>
                    <xdr:rowOff>0</xdr:rowOff>
                  </from>
                  <to>
                    <xdr:col>3</xdr:col>
                    <xdr:colOff>85725</xdr:colOff>
                    <xdr:row>74</xdr:row>
                    <xdr:rowOff>9525</xdr:rowOff>
                  </to>
                </anchor>
              </controlPr>
            </control>
          </mc:Choice>
        </mc:AlternateContent>
        <mc:AlternateContent xmlns:mc="http://schemas.openxmlformats.org/markup-compatibility/2006">
          <mc:Choice Requires="x14">
            <control shapeId="35900" r:id="rId84" name="Check Box 60">
              <controlPr defaultSize="0" autoFill="0" autoLine="0" autoPict="0">
                <anchor moveWithCells="1">
                  <from>
                    <xdr:col>1</xdr:col>
                    <xdr:colOff>219075</xdr:colOff>
                    <xdr:row>72</xdr:row>
                    <xdr:rowOff>180975</xdr:rowOff>
                  </from>
                  <to>
                    <xdr:col>2</xdr:col>
                    <xdr:colOff>95250</xdr:colOff>
                    <xdr:row>74</xdr:row>
                    <xdr:rowOff>9525</xdr:rowOff>
                  </to>
                </anchor>
              </controlPr>
            </control>
          </mc:Choice>
        </mc:AlternateContent>
        <mc:AlternateContent xmlns:mc="http://schemas.openxmlformats.org/markup-compatibility/2006">
          <mc:Choice Requires="x14">
            <control shapeId="35901" r:id="rId85" name="Check Box 61">
              <controlPr defaultSize="0" autoFill="0" autoLine="0" autoPict="0">
                <anchor moveWithCells="1">
                  <from>
                    <xdr:col>0</xdr:col>
                    <xdr:colOff>190500</xdr:colOff>
                    <xdr:row>75</xdr:row>
                    <xdr:rowOff>19050</xdr:rowOff>
                  </from>
                  <to>
                    <xdr:col>1</xdr:col>
                    <xdr:colOff>28575</xdr:colOff>
                    <xdr:row>75</xdr:row>
                    <xdr:rowOff>152400</xdr:rowOff>
                  </to>
                </anchor>
              </controlPr>
            </control>
          </mc:Choice>
        </mc:AlternateContent>
        <mc:AlternateContent xmlns:mc="http://schemas.openxmlformats.org/markup-compatibility/2006">
          <mc:Choice Requires="x14">
            <control shapeId="35902" r:id="rId86" name="Check Box 62">
              <controlPr defaultSize="0" autoFill="0" autoLine="0" autoPict="0">
                <anchor moveWithCells="1">
                  <from>
                    <xdr:col>2</xdr:col>
                    <xdr:colOff>190500</xdr:colOff>
                    <xdr:row>75</xdr:row>
                    <xdr:rowOff>0</xdr:rowOff>
                  </from>
                  <to>
                    <xdr:col>3</xdr:col>
                    <xdr:colOff>85725</xdr:colOff>
                    <xdr:row>76</xdr:row>
                    <xdr:rowOff>9525</xdr:rowOff>
                  </to>
                </anchor>
              </controlPr>
            </control>
          </mc:Choice>
        </mc:AlternateContent>
        <mc:AlternateContent xmlns:mc="http://schemas.openxmlformats.org/markup-compatibility/2006">
          <mc:Choice Requires="x14">
            <control shapeId="35903" r:id="rId87" name="Check Box 63">
              <controlPr defaultSize="0" autoFill="0" autoLine="0" autoPict="0">
                <anchor moveWithCells="1">
                  <from>
                    <xdr:col>1</xdr:col>
                    <xdr:colOff>219075</xdr:colOff>
                    <xdr:row>74</xdr:row>
                    <xdr:rowOff>180975</xdr:rowOff>
                  </from>
                  <to>
                    <xdr:col>2</xdr:col>
                    <xdr:colOff>95250</xdr:colOff>
                    <xdr:row>76</xdr:row>
                    <xdr:rowOff>9525</xdr:rowOff>
                  </to>
                </anchor>
              </controlPr>
            </control>
          </mc:Choice>
        </mc:AlternateContent>
        <mc:AlternateContent xmlns:mc="http://schemas.openxmlformats.org/markup-compatibility/2006">
          <mc:Choice Requires="x14">
            <control shapeId="35904" r:id="rId88" name="Check Box 64">
              <controlPr defaultSize="0" autoFill="0" autoLine="0" autoPict="0">
                <anchor moveWithCells="1">
                  <from>
                    <xdr:col>0</xdr:col>
                    <xdr:colOff>190500</xdr:colOff>
                    <xdr:row>81</xdr:row>
                    <xdr:rowOff>19050</xdr:rowOff>
                  </from>
                  <to>
                    <xdr:col>1</xdr:col>
                    <xdr:colOff>28575</xdr:colOff>
                    <xdr:row>81</xdr:row>
                    <xdr:rowOff>152400</xdr:rowOff>
                  </to>
                </anchor>
              </controlPr>
            </control>
          </mc:Choice>
        </mc:AlternateContent>
        <mc:AlternateContent xmlns:mc="http://schemas.openxmlformats.org/markup-compatibility/2006">
          <mc:Choice Requires="x14">
            <control shapeId="35905" r:id="rId89" name="Check Box 65">
              <controlPr defaultSize="0" autoFill="0" autoLine="0" autoPict="0">
                <anchor moveWithCells="1">
                  <from>
                    <xdr:col>2</xdr:col>
                    <xdr:colOff>190500</xdr:colOff>
                    <xdr:row>81</xdr:row>
                    <xdr:rowOff>0</xdr:rowOff>
                  </from>
                  <to>
                    <xdr:col>3</xdr:col>
                    <xdr:colOff>85725</xdr:colOff>
                    <xdr:row>82</xdr:row>
                    <xdr:rowOff>9525</xdr:rowOff>
                  </to>
                </anchor>
              </controlPr>
            </control>
          </mc:Choice>
        </mc:AlternateContent>
        <mc:AlternateContent xmlns:mc="http://schemas.openxmlformats.org/markup-compatibility/2006">
          <mc:Choice Requires="x14">
            <control shapeId="35906" r:id="rId90" name="Check Box 66">
              <controlPr defaultSize="0" autoFill="0" autoLine="0" autoPict="0">
                <anchor moveWithCells="1">
                  <from>
                    <xdr:col>1</xdr:col>
                    <xdr:colOff>219075</xdr:colOff>
                    <xdr:row>80</xdr:row>
                    <xdr:rowOff>180975</xdr:rowOff>
                  </from>
                  <to>
                    <xdr:col>2</xdr:col>
                    <xdr:colOff>95250</xdr:colOff>
                    <xdr:row>82</xdr:row>
                    <xdr:rowOff>9525</xdr:rowOff>
                  </to>
                </anchor>
              </controlPr>
            </control>
          </mc:Choice>
        </mc:AlternateContent>
        <mc:AlternateContent xmlns:mc="http://schemas.openxmlformats.org/markup-compatibility/2006">
          <mc:Choice Requires="x14">
            <control shapeId="35907" r:id="rId91" name="Check Box 67">
              <controlPr defaultSize="0" autoFill="0" autoLine="0" autoPict="0">
                <anchor moveWithCells="1">
                  <from>
                    <xdr:col>0</xdr:col>
                    <xdr:colOff>190500</xdr:colOff>
                    <xdr:row>83</xdr:row>
                    <xdr:rowOff>19050</xdr:rowOff>
                  </from>
                  <to>
                    <xdr:col>1</xdr:col>
                    <xdr:colOff>28575</xdr:colOff>
                    <xdr:row>83</xdr:row>
                    <xdr:rowOff>152400</xdr:rowOff>
                  </to>
                </anchor>
              </controlPr>
            </control>
          </mc:Choice>
        </mc:AlternateContent>
        <mc:AlternateContent xmlns:mc="http://schemas.openxmlformats.org/markup-compatibility/2006">
          <mc:Choice Requires="x14">
            <control shapeId="35908" r:id="rId92" name="Check Box 68">
              <controlPr defaultSize="0" autoFill="0" autoLine="0" autoPict="0">
                <anchor moveWithCells="1">
                  <from>
                    <xdr:col>2</xdr:col>
                    <xdr:colOff>190500</xdr:colOff>
                    <xdr:row>83</xdr:row>
                    <xdr:rowOff>0</xdr:rowOff>
                  </from>
                  <to>
                    <xdr:col>3</xdr:col>
                    <xdr:colOff>85725</xdr:colOff>
                    <xdr:row>84</xdr:row>
                    <xdr:rowOff>9525</xdr:rowOff>
                  </to>
                </anchor>
              </controlPr>
            </control>
          </mc:Choice>
        </mc:AlternateContent>
        <mc:AlternateContent xmlns:mc="http://schemas.openxmlformats.org/markup-compatibility/2006">
          <mc:Choice Requires="x14">
            <control shapeId="35909" r:id="rId93" name="Check Box 69">
              <controlPr defaultSize="0" autoFill="0" autoLine="0" autoPict="0">
                <anchor moveWithCells="1">
                  <from>
                    <xdr:col>1</xdr:col>
                    <xdr:colOff>219075</xdr:colOff>
                    <xdr:row>82</xdr:row>
                    <xdr:rowOff>180975</xdr:rowOff>
                  </from>
                  <to>
                    <xdr:col>2</xdr:col>
                    <xdr:colOff>95250</xdr:colOff>
                    <xdr:row>84</xdr:row>
                    <xdr:rowOff>9525</xdr:rowOff>
                  </to>
                </anchor>
              </controlPr>
            </control>
          </mc:Choice>
        </mc:AlternateContent>
        <mc:AlternateContent xmlns:mc="http://schemas.openxmlformats.org/markup-compatibility/2006">
          <mc:Choice Requires="x14">
            <control shapeId="35910" r:id="rId94" name="Check Box 70">
              <controlPr defaultSize="0" autoFill="0" autoLine="0" autoPict="0">
                <anchor moveWithCells="1">
                  <from>
                    <xdr:col>0</xdr:col>
                    <xdr:colOff>190500</xdr:colOff>
                    <xdr:row>85</xdr:row>
                    <xdr:rowOff>19050</xdr:rowOff>
                  </from>
                  <to>
                    <xdr:col>1</xdr:col>
                    <xdr:colOff>28575</xdr:colOff>
                    <xdr:row>85</xdr:row>
                    <xdr:rowOff>152400</xdr:rowOff>
                  </to>
                </anchor>
              </controlPr>
            </control>
          </mc:Choice>
        </mc:AlternateContent>
        <mc:AlternateContent xmlns:mc="http://schemas.openxmlformats.org/markup-compatibility/2006">
          <mc:Choice Requires="x14">
            <control shapeId="35911" r:id="rId95" name="Check Box 71">
              <controlPr defaultSize="0" autoFill="0" autoLine="0" autoPict="0">
                <anchor moveWithCells="1">
                  <from>
                    <xdr:col>2</xdr:col>
                    <xdr:colOff>190500</xdr:colOff>
                    <xdr:row>85</xdr:row>
                    <xdr:rowOff>0</xdr:rowOff>
                  </from>
                  <to>
                    <xdr:col>3</xdr:col>
                    <xdr:colOff>85725</xdr:colOff>
                    <xdr:row>86</xdr:row>
                    <xdr:rowOff>9525</xdr:rowOff>
                  </to>
                </anchor>
              </controlPr>
            </control>
          </mc:Choice>
        </mc:AlternateContent>
        <mc:AlternateContent xmlns:mc="http://schemas.openxmlformats.org/markup-compatibility/2006">
          <mc:Choice Requires="x14">
            <control shapeId="35912" r:id="rId96" name="Check Box 72">
              <controlPr defaultSize="0" autoFill="0" autoLine="0" autoPict="0">
                <anchor moveWithCells="1">
                  <from>
                    <xdr:col>1</xdr:col>
                    <xdr:colOff>219075</xdr:colOff>
                    <xdr:row>84</xdr:row>
                    <xdr:rowOff>180975</xdr:rowOff>
                  </from>
                  <to>
                    <xdr:col>2</xdr:col>
                    <xdr:colOff>95250</xdr:colOff>
                    <xdr:row>86</xdr:row>
                    <xdr:rowOff>9525</xdr:rowOff>
                  </to>
                </anchor>
              </controlPr>
            </control>
          </mc:Choice>
        </mc:AlternateContent>
        <mc:AlternateContent xmlns:mc="http://schemas.openxmlformats.org/markup-compatibility/2006">
          <mc:Choice Requires="x14">
            <control shapeId="35913" r:id="rId97" name="Check Box 73">
              <controlPr defaultSize="0" autoFill="0" autoLine="0" autoPict="0">
                <anchor moveWithCells="1">
                  <from>
                    <xdr:col>0</xdr:col>
                    <xdr:colOff>190500</xdr:colOff>
                    <xdr:row>87</xdr:row>
                    <xdr:rowOff>19050</xdr:rowOff>
                  </from>
                  <to>
                    <xdr:col>1</xdr:col>
                    <xdr:colOff>28575</xdr:colOff>
                    <xdr:row>87</xdr:row>
                    <xdr:rowOff>152400</xdr:rowOff>
                  </to>
                </anchor>
              </controlPr>
            </control>
          </mc:Choice>
        </mc:AlternateContent>
        <mc:AlternateContent xmlns:mc="http://schemas.openxmlformats.org/markup-compatibility/2006">
          <mc:Choice Requires="x14">
            <control shapeId="35914" r:id="rId98" name="Check Box 74">
              <controlPr defaultSize="0" autoFill="0" autoLine="0" autoPict="0">
                <anchor moveWithCells="1">
                  <from>
                    <xdr:col>2</xdr:col>
                    <xdr:colOff>190500</xdr:colOff>
                    <xdr:row>87</xdr:row>
                    <xdr:rowOff>0</xdr:rowOff>
                  </from>
                  <to>
                    <xdr:col>3</xdr:col>
                    <xdr:colOff>85725</xdr:colOff>
                    <xdr:row>88</xdr:row>
                    <xdr:rowOff>9525</xdr:rowOff>
                  </to>
                </anchor>
              </controlPr>
            </control>
          </mc:Choice>
        </mc:AlternateContent>
        <mc:AlternateContent xmlns:mc="http://schemas.openxmlformats.org/markup-compatibility/2006">
          <mc:Choice Requires="x14">
            <control shapeId="35915" r:id="rId99" name="Check Box 75">
              <controlPr defaultSize="0" autoFill="0" autoLine="0" autoPict="0">
                <anchor moveWithCells="1">
                  <from>
                    <xdr:col>1</xdr:col>
                    <xdr:colOff>219075</xdr:colOff>
                    <xdr:row>86</xdr:row>
                    <xdr:rowOff>180975</xdr:rowOff>
                  </from>
                  <to>
                    <xdr:col>2</xdr:col>
                    <xdr:colOff>95250</xdr:colOff>
                    <xdr:row>88</xdr:row>
                    <xdr:rowOff>9525</xdr:rowOff>
                  </to>
                </anchor>
              </controlPr>
            </control>
          </mc:Choice>
        </mc:AlternateContent>
        <mc:AlternateContent xmlns:mc="http://schemas.openxmlformats.org/markup-compatibility/2006">
          <mc:Choice Requires="x14">
            <control shapeId="35916" r:id="rId100" name="Check Box 76">
              <controlPr defaultSize="0" autoFill="0" autoLine="0" autoPict="0">
                <anchor moveWithCells="1">
                  <from>
                    <xdr:col>0</xdr:col>
                    <xdr:colOff>190500</xdr:colOff>
                    <xdr:row>94</xdr:row>
                    <xdr:rowOff>19050</xdr:rowOff>
                  </from>
                  <to>
                    <xdr:col>1</xdr:col>
                    <xdr:colOff>28575</xdr:colOff>
                    <xdr:row>94</xdr:row>
                    <xdr:rowOff>152400</xdr:rowOff>
                  </to>
                </anchor>
              </controlPr>
            </control>
          </mc:Choice>
        </mc:AlternateContent>
        <mc:AlternateContent xmlns:mc="http://schemas.openxmlformats.org/markup-compatibility/2006">
          <mc:Choice Requires="x14">
            <control shapeId="35917" r:id="rId101" name="Check Box 77">
              <controlPr defaultSize="0" autoFill="0" autoLine="0" autoPict="0">
                <anchor moveWithCells="1">
                  <from>
                    <xdr:col>2</xdr:col>
                    <xdr:colOff>190500</xdr:colOff>
                    <xdr:row>94</xdr:row>
                    <xdr:rowOff>0</xdr:rowOff>
                  </from>
                  <to>
                    <xdr:col>3</xdr:col>
                    <xdr:colOff>85725</xdr:colOff>
                    <xdr:row>95</xdr:row>
                    <xdr:rowOff>9525</xdr:rowOff>
                  </to>
                </anchor>
              </controlPr>
            </control>
          </mc:Choice>
        </mc:AlternateContent>
        <mc:AlternateContent xmlns:mc="http://schemas.openxmlformats.org/markup-compatibility/2006">
          <mc:Choice Requires="x14">
            <control shapeId="35918" r:id="rId102" name="Check Box 78">
              <controlPr defaultSize="0" autoFill="0" autoLine="0" autoPict="0">
                <anchor moveWithCells="1">
                  <from>
                    <xdr:col>1</xdr:col>
                    <xdr:colOff>219075</xdr:colOff>
                    <xdr:row>93</xdr:row>
                    <xdr:rowOff>180975</xdr:rowOff>
                  </from>
                  <to>
                    <xdr:col>2</xdr:col>
                    <xdr:colOff>95250</xdr:colOff>
                    <xdr:row>95</xdr:row>
                    <xdr:rowOff>9525</xdr:rowOff>
                  </to>
                </anchor>
              </controlPr>
            </control>
          </mc:Choice>
        </mc:AlternateContent>
        <mc:AlternateContent xmlns:mc="http://schemas.openxmlformats.org/markup-compatibility/2006">
          <mc:Choice Requires="x14">
            <control shapeId="35919" r:id="rId103" name="Check Box 79">
              <controlPr defaultSize="0" autoFill="0" autoLine="0" autoPict="0">
                <anchor moveWithCells="1">
                  <from>
                    <xdr:col>2</xdr:col>
                    <xdr:colOff>190500</xdr:colOff>
                    <xdr:row>94</xdr:row>
                    <xdr:rowOff>0</xdr:rowOff>
                  </from>
                  <to>
                    <xdr:col>3</xdr:col>
                    <xdr:colOff>85725</xdr:colOff>
                    <xdr:row>95</xdr:row>
                    <xdr:rowOff>9525</xdr:rowOff>
                  </to>
                </anchor>
              </controlPr>
            </control>
          </mc:Choice>
        </mc:AlternateContent>
        <mc:AlternateContent xmlns:mc="http://schemas.openxmlformats.org/markup-compatibility/2006">
          <mc:Choice Requires="x14">
            <control shapeId="35920" r:id="rId104" name="Check Box 80">
              <controlPr defaultSize="0" autoFill="0" autoLine="0" autoPict="0">
                <anchor moveWithCells="1">
                  <from>
                    <xdr:col>0</xdr:col>
                    <xdr:colOff>190500</xdr:colOff>
                    <xdr:row>96</xdr:row>
                    <xdr:rowOff>19050</xdr:rowOff>
                  </from>
                  <to>
                    <xdr:col>1</xdr:col>
                    <xdr:colOff>28575</xdr:colOff>
                    <xdr:row>96</xdr:row>
                    <xdr:rowOff>152400</xdr:rowOff>
                  </to>
                </anchor>
              </controlPr>
            </control>
          </mc:Choice>
        </mc:AlternateContent>
        <mc:AlternateContent xmlns:mc="http://schemas.openxmlformats.org/markup-compatibility/2006">
          <mc:Choice Requires="x14">
            <control shapeId="35921" r:id="rId105" name="Check Box 81">
              <controlPr defaultSize="0" autoFill="0" autoLine="0" autoPict="0">
                <anchor moveWithCells="1">
                  <from>
                    <xdr:col>2</xdr:col>
                    <xdr:colOff>190500</xdr:colOff>
                    <xdr:row>96</xdr:row>
                    <xdr:rowOff>0</xdr:rowOff>
                  </from>
                  <to>
                    <xdr:col>3</xdr:col>
                    <xdr:colOff>85725</xdr:colOff>
                    <xdr:row>97</xdr:row>
                    <xdr:rowOff>9525</xdr:rowOff>
                  </to>
                </anchor>
              </controlPr>
            </control>
          </mc:Choice>
        </mc:AlternateContent>
        <mc:AlternateContent xmlns:mc="http://schemas.openxmlformats.org/markup-compatibility/2006">
          <mc:Choice Requires="x14">
            <control shapeId="35922" r:id="rId106" name="Check Box 82">
              <controlPr defaultSize="0" autoFill="0" autoLine="0" autoPict="0">
                <anchor moveWithCells="1">
                  <from>
                    <xdr:col>1</xdr:col>
                    <xdr:colOff>219075</xdr:colOff>
                    <xdr:row>95</xdr:row>
                    <xdr:rowOff>180975</xdr:rowOff>
                  </from>
                  <to>
                    <xdr:col>2</xdr:col>
                    <xdr:colOff>95250</xdr:colOff>
                    <xdr:row>97</xdr:row>
                    <xdr:rowOff>9525</xdr:rowOff>
                  </to>
                </anchor>
              </controlPr>
            </control>
          </mc:Choice>
        </mc:AlternateContent>
        <mc:AlternateContent xmlns:mc="http://schemas.openxmlformats.org/markup-compatibility/2006">
          <mc:Choice Requires="x14">
            <control shapeId="35923" r:id="rId107" name="Check Box 83">
              <controlPr defaultSize="0" autoFill="0" autoLine="0" autoPict="0">
                <anchor moveWithCells="1">
                  <from>
                    <xdr:col>0</xdr:col>
                    <xdr:colOff>190500</xdr:colOff>
                    <xdr:row>101</xdr:row>
                    <xdr:rowOff>133350</xdr:rowOff>
                  </from>
                  <to>
                    <xdr:col>1</xdr:col>
                    <xdr:colOff>38100</xdr:colOff>
                    <xdr:row>101</xdr:row>
                    <xdr:rowOff>257175</xdr:rowOff>
                  </to>
                </anchor>
              </controlPr>
            </control>
          </mc:Choice>
        </mc:AlternateContent>
        <mc:AlternateContent xmlns:mc="http://schemas.openxmlformats.org/markup-compatibility/2006">
          <mc:Choice Requires="x14">
            <control shapeId="35924" r:id="rId108" name="Check Box 84">
              <controlPr defaultSize="0" autoFill="0" autoLine="0" autoPict="0">
                <anchor moveWithCells="1">
                  <from>
                    <xdr:col>2</xdr:col>
                    <xdr:colOff>200025</xdr:colOff>
                    <xdr:row>101</xdr:row>
                    <xdr:rowOff>76200</xdr:rowOff>
                  </from>
                  <to>
                    <xdr:col>3</xdr:col>
                    <xdr:colOff>95250</xdr:colOff>
                    <xdr:row>101</xdr:row>
                    <xdr:rowOff>285750</xdr:rowOff>
                  </to>
                </anchor>
              </controlPr>
            </control>
          </mc:Choice>
        </mc:AlternateContent>
        <mc:AlternateContent xmlns:mc="http://schemas.openxmlformats.org/markup-compatibility/2006">
          <mc:Choice Requires="x14">
            <control shapeId="35925" r:id="rId109" name="Check Box 85">
              <controlPr defaultSize="0" autoFill="0" autoLine="0" autoPict="0">
                <anchor moveWithCells="1">
                  <from>
                    <xdr:col>1</xdr:col>
                    <xdr:colOff>209550</xdr:colOff>
                    <xdr:row>101</xdr:row>
                    <xdr:rowOff>66675</xdr:rowOff>
                  </from>
                  <to>
                    <xdr:col>2</xdr:col>
                    <xdr:colOff>85725</xdr:colOff>
                    <xdr:row>101</xdr:row>
                    <xdr:rowOff>295275</xdr:rowOff>
                  </to>
                </anchor>
              </controlPr>
            </control>
          </mc:Choice>
        </mc:AlternateContent>
        <mc:AlternateContent xmlns:mc="http://schemas.openxmlformats.org/markup-compatibility/2006">
          <mc:Choice Requires="x14">
            <control shapeId="35928" r:id="rId110" name="Check Box 88">
              <controlPr defaultSize="0" autoFill="0" autoLine="0" autoPict="0">
                <anchor moveWithCells="1">
                  <from>
                    <xdr:col>0</xdr:col>
                    <xdr:colOff>190500</xdr:colOff>
                    <xdr:row>103</xdr:row>
                    <xdr:rowOff>142875</xdr:rowOff>
                  </from>
                  <to>
                    <xdr:col>1</xdr:col>
                    <xdr:colOff>28575</xdr:colOff>
                    <xdr:row>103</xdr:row>
                    <xdr:rowOff>276225</xdr:rowOff>
                  </to>
                </anchor>
              </controlPr>
            </control>
          </mc:Choice>
        </mc:AlternateContent>
        <mc:AlternateContent xmlns:mc="http://schemas.openxmlformats.org/markup-compatibility/2006">
          <mc:Choice Requires="x14">
            <control shapeId="35929" r:id="rId111" name="Check Box 89">
              <controlPr defaultSize="0" autoFill="0" autoLine="0" autoPict="0">
                <anchor moveWithCells="1">
                  <from>
                    <xdr:col>2</xdr:col>
                    <xdr:colOff>200025</xdr:colOff>
                    <xdr:row>103</xdr:row>
                    <xdr:rowOff>85725</xdr:rowOff>
                  </from>
                  <to>
                    <xdr:col>3</xdr:col>
                    <xdr:colOff>95250</xdr:colOff>
                    <xdr:row>103</xdr:row>
                    <xdr:rowOff>295275</xdr:rowOff>
                  </to>
                </anchor>
              </controlPr>
            </control>
          </mc:Choice>
        </mc:AlternateContent>
        <mc:AlternateContent xmlns:mc="http://schemas.openxmlformats.org/markup-compatibility/2006">
          <mc:Choice Requires="x14">
            <control shapeId="35930" r:id="rId112" name="Check Box 90">
              <controlPr defaultSize="0" autoFill="0" autoLine="0" autoPict="0">
                <anchor moveWithCells="1">
                  <from>
                    <xdr:col>1</xdr:col>
                    <xdr:colOff>219075</xdr:colOff>
                    <xdr:row>103</xdr:row>
                    <xdr:rowOff>66675</xdr:rowOff>
                  </from>
                  <to>
                    <xdr:col>2</xdr:col>
                    <xdr:colOff>95250</xdr:colOff>
                    <xdr:row>103</xdr:row>
                    <xdr:rowOff>295275</xdr:rowOff>
                  </to>
                </anchor>
              </controlPr>
            </control>
          </mc:Choice>
        </mc:AlternateContent>
        <mc:AlternateContent xmlns:mc="http://schemas.openxmlformats.org/markup-compatibility/2006">
          <mc:Choice Requires="x14">
            <control shapeId="35931" r:id="rId113" name="Check Box 91">
              <controlPr defaultSize="0" autoFill="0" autoLine="0" autoPict="0">
                <anchor moveWithCells="1">
                  <from>
                    <xdr:col>0</xdr:col>
                    <xdr:colOff>190500</xdr:colOff>
                    <xdr:row>105</xdr:row>
                    <xdr:rowOff>57150</xdr:rowOff>
                  </from>
                  <to>
                    <xdr:col>1</xdr:col>
                    <xdr:colOff>28575</xdr:colOff>
                    <xdr:row>105</xdr:row>
                    <xdr:rowOff>190500</xdr:rowOff>
                  </to>
                </anchor>
              </controlPr>
            </control>
          </mc:Choice>
        </mc:AlternateContent>
        <mc:AlternateContent xmlns:mc="http://schemas.openxmlformats.org/markup-compatibility/2006">
          <mc:Choice Requires="x14">
            <control shapeId="35932" r:id="rId114" name="Check Box 92">
              <controlPr defaultSize="0" autoFill="0" autoLine="0" autoPict="0">
                <anchor moveWithCells="1">
                  <from>
                    <xdr:col>2</xdr:col>
                    <xdr:colOff>200025</xdr:colOff>
                    <xdr:row>105</xdr:row>
                    <xdr:rowOff>19050</xdr:rowOff>
                  </from>
                  <to>
                    <xdr:col>3</xdr:col>
                    <xdr:colOff>95250</xdr:colOff>
                    <xdr:row>105</xdr:row>
                    <xdr:rowOff>228600</xdr:rowOff>
                  </to>
                </anchor>
              </controlPr>
            </control>
          </mc:Choice>
        </mc:AlternateContent>
        <mc:AlternateContent xmlns:mc="http://schemas.openxmlformats.org/markup-compatibility/2006">
          <mc:Choice Requires="x14">
            <control shapeId="35933" r:id="rId115" name="Check Box 93">
              <controlPr defaultSize="0" autoFill="0" autoLine="0" autoPict="0">
                <anchor moveWithCells="1">
                  <from>
                    <xdr:col>1</xdr:col>
                    <xdr:colOff>219075</xdr:colOff>
                    <xdr:row>105</xdr:row>
                    <xdr:rowOff>9525</xdr:rowOff>
                  </from>
                  <to>
                    <xdr:col>2</xdr:col>
                    <xdr:colOff>95250</xdr:colOff>
                    <xdr:row>105</xdr:row>
                    <xdr:rowOff>238125</xdr:rowOff>
                  </to>
                </anchor>
              </controlPr>
            </control>
          </mc:Choice>
        </mc:AlternateContent>
        <mc:AlternateContent xmlns:mc="http://schemas.openxmlformats.org/markup-compatibility/2006">
          <mc:Choice Requires="x14">
            <control shapeId="35934" r:id="rId116" name="Check Box 94">
              <controlPr defaultSize="0" autoFill="0" autoLine="0" autoPict="0">
                <anchor moveWithCells="1">
                  <from>
                    <xdr:col>0</xdr:col>
                    <xdr:colOff>180975</xdr:colOff>
                    <xdr:row>107</xdr:row>
                    <xdr:rowOff>104775</xdr:rowOff>
                  </from>
                  <to>
                    <xdr:col>1</xdr:col>
                    <xdr:colOff>19050</xdr:colOff>
                    <xdr:row>107</xdr:row>
                    <xdr:rowOff>238125</xdr:rowOff>
                  </to>
                </anchor>
              </controlPr>
            </control>
          </mc:Choice>
        </mc:AlternateContent>
        <mc:AlternateContent xmlns:mc="http://schemas.openxmlformats.org/markup-compatibility/2006">
          <mc:Choice Requires="x14">
            <control shapeId="35935" r:id="rId117" name="Check Box 95">
              <controlPr defaultSize="0" autoFill="0" autoLine="0" autoPict="0">
                <anchor moveWithCells="1">
                  <from>
                    <xdr:col>2</xdr:col>
                    <xdr:colOff>190500</xdr:colOff>
                    <xdr:row>107</xdr:row>
                    <xdr:rowOff>66675</xdr:rowOff>
                  </from>
                  <to>
                    <xdr:col>3</xdr:col>
                    <xdr:colOff>85725</xdr:colOff>
                    <xdr:row>107</xdr:row>
                    <xdr:rowOff>276225</xdr:rowOff>
                  </to>
                </anchor>
              </controlPr>
            </control>
          </mc:Choice>
        </mc:AlternateContent>
        <mc:AlternateContent xmlns:mc="http://schemas.openxmlformats.org/markup-compatibility/2006">
          <mc:Choice Requires="x14">
            <control shapeId="35936" r:id="rId118" name="Check Box 96">
              <controlPr defaultSize="0" autoFill="0" autoLine="0" autoPict="0">
                <anchor moveWithCells="1">
                  <from>
                    <xdr:col>1</xdr:col>
                    <xdr:colOff>219075</xdr:colOff>
                    <xdr:row>107</xdr:row>
                    <xdr:rowOff>66675</xdr:rowOff>
                  </from>
                  <to>
                    <xdr:col>2</xdr:col>
                    <xdr:colOff>95250</xdr:colOff>
                    <xdr:row>107</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4000000}">
          <x14:formula1>
            <xm:f>'Agency-County'!$A$2:$A$22</xm:f>
          </x14:formula1>
          <xm:sqref>G2:M2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N81"/>
  <sheetViews>
    <sheetView showGridLines="0" topLeftCell="A58" zoomScaleNormal="100" zoomScaleSheetLayoutView="80" workbookViewId="0">
      <selection activeCell="A81" sqref="A81:XFD81"/>
    </sheetView>
  </sheetViews>
  <sheetFormatPr defaultRowHeight="15" x14ac:dyDescent="0.25"/>
  <cols>
    <col min="3" max="3" width="9.140625" customWidth="1"/>
    <col min="11" max="11" width="14" customWidth="1"/>
    <col min="12" max="12" width="10.42578125" customWidth="1"/>
    <col min="13" max="13" width="14.85546875" customWidth="1"/>
  </cols>
  <sheetData>
    <row r="1" spans="1:13" ht="2.85" customHeight="1" thickBot="1" x14ac:dyDescent="0.3">
      <c r="A1" s="1161"/>
      <c r="B1" s="1161"/>
      <c r="C1" s="1161"/>
      <c r="D1" s="1161"/>
      <c r="E1" s="1161"/>
      <c r="F1" s="1161"/>
      <c r="G1" s="1161"/>
      <c r="H1" s="1161"/>
      <c r="I1" s="1161"/>
      <c r="J1" s="1161"/>
      <c r="K1" s="1161"/>
      <c r="L1" s="1161"/>
      <c r="M1" s="1161"/>
    </row>
    <row r="2" spans="1:13" s="436" customFormat="1" ht="16.5" thickBot="1" x14ac:dyDescent="0.3">
      <c r="A2" s="615" t="s">
        <v>214</v>
      </c>
      <c r="B2" s="1364">
        <f>'Contact Info'!B3</f>
        <v>0</v>
      </c>
      <c r="C2" s="1364"/>
      <c r="D2" s="1229" t="s">
        <v>791</v>
      </c>
      <c r="E2" s="1229"/>
      <c r="F2" s="1229"/>
      <c r="G2" s="1228"/>
      <c r="H2" s="1228"/>
      <c r="I2" s="1228"/>
      <c r="J2" s="1228"/>
      <c r="K2" s="1228"/>
      <c r="L2" s="1228"/>
      <c r="M2" s="1228"/>
    </row>
    <row r="3" spans="1:13" ht="21.75" thickBot="1" x14ac:dyDescent="0.4">
      <c r="A3" s="1365" t="s">
        <v>844</v>
      </c>
      <c r="B3" s="1365"/>
      <c r="C3" s="1365"/>
      <c r="D3" s="1365"/>
      <c r="E3" s="1365"/>
      <c r="F3" s="1365"/>
      <c r="G3" s="1365"/>
      <c r="H3" s="1365"/>
      <c r="I3" s="1365"/>
      <c r="J3" s="1365"/>
      <c r="K3" s="1365"/>
      <c r="L3" s="1365"/>
      <c r="M3" s="1365"/>
    </row>
    <row r="4" spans="1:13" ht="35.1" customHeight="1" thickBot="1" x14ac:dyDescent="0.3">
      <c r="A4" s="1362" t="s">
        <v>896</v>
      </c>
      <c r="B4" s="1362"/>
      <c r="C4" s="1362"/>
      <c r="D4" s="1362"/>
      <c r="E4" s="1362"/>
      <c r="F4" s="1362"/>
      <c r="G4" s="1362"/>
      <c r="H4" s="1362"/>
      <c r="I4" s="1362"/>
      <c r="J4" s="1363" t="s">
        <v>793</v>
      </c>
      <c r="K4" s="1363"/>
      <c r="L4" s="1363" t="s">
        <v>794</v>
      </c>
      <c r="M4" s="1363"/>
    </row>
    <row r="5" spans="1:13" ht="18.75" customHeight="1" thickBot="1" x14ac:dyDescent="0.3">
      <c r="A5" s="1366" t="s">
        <v>845</v>
      </c>
      <c r="B5" s="1366"/>
      <c r="C5" s="1366"/>
      <c r="D5" s="1366"/>
      <c r="E5" s="1366"/>
      <c r="F5" s="1366"/>
      <c r="G5" s="1366"/>
      <c r="H5" s="1366"/>
      <c r="I5" s="1366"/>
      <c r="J5" s="1367"/>
      <c r="K5" s="1367"/>
      <c r="L5" s="1367"/>
      <c r="M5" s="1367"/>
    </row>
    <row r="6" spans="1:13" ht="18.75" customHeight="1" thickBot="1" x14ac:dyDescent="0.3">
      <c r="A6" s="1366" t="s">
        <v>418</v>
      </c>
      <c r="B6" s="1366"/>
      <c r="C6" s="1366"/>
      <c r="D6" s="1366"/>
      <c r="E6" s="1366"/>
      <c r="F6" s="1366"/>
      <c r="G6" s="1366"/>
      <c r="H6" s="1366"/>
      <c r="I6" s="1366"/>
      <c r="J6" s="1367"/>
      <c r="K6" s="1367"/>
      <c r="L6" s="1367"/>
      <c r="M6" s="1367"/>
    </row>
    <row r="7" spans="1:13" ht="18.75" customHeight="1" thickBot="1" x14ac:dyDescent="0.3">
      <c r="A7" s="1366" t="s">
        <v>419</v>
      </c>
      <c r="B7" s="1366"/>
      <c r="C7" s="1366"/>
      <c r="D7" s="1366"/>
      <c r="E7" s="1366"/>
      <c r="F7" s="1366"/>
      <c r="G7" s="1366"/>
      <c r="H7" s="1366"/>
      <c r="I7" s="1366"/>
      <c r="J7" s="1367"/>
      <c r="K7" s="1367"/>
      <c r="L7" s="1367"/>
      <c r="M7" s="1367"/>
    </row>
    <row r="8" spans="1:13" ht="18.75" customHeight="1" thickBot="1" x14ac:dyDescent="0.3">
      <c r="A8" s="1366" t="s">
        <v>900</v>
      </c>
      <c r="B8" s="1366"/>
      <c r="C8" s="1366"/>
      <c r="D8" s="1366"/>
      <c r="E8" s="1366"/>
      <c r="F8" s="1366"/>
      <c r="G8" s="1366"/>
      <c r="H8" s="1366"/>
      <c r="I8" s="1366"/>
      <c r="J8" s="1367"/>
      <c r="K8" s="1367"/>
      <c r="L8" s="1367"/>
      <c r="M8" s="1367"/>
    </row>
    <row r="9" spans="1:13" ht="18.75" customHeight="1" thickBot="1" x14ac:dyDescent="0.3">
      <c r="A9" s="1366" t="s">
        <v>914</v>
      </c>
      <c r="B9" s="1366"/>
      <c r="C9" s="1366"/>
      <c r="D9" s="1366"/>
      <c r="E9" s="1366"/>
      <c r="F9" s="1366"/>
      <c r="G9" s="1366"/>
      <c r="H9" s="1366"/>
      <c r="I9" s="1366"/>
      <c r="J9" s="1367"/>
      <c r="K9" s="1367"/>
      <c r="L9" s="1367"/>
      <c r="M9" s="1367"/>
    </row>
    <row r="10" spans="1:13" ht="18.75" customHeight="1" thickBot="1" x14ac:dyDescent="0.3">
      <c r="A10" s="1366" t="s">
        <v>420</v>
      </c>
      <c r="B10" s="1366"/>
      <c r="C10" s="1366"/>
      <c r="D10" s="1366"/>
      <c r="E10" s="1366"/>
      <c r="F10" s="1366"/>
      <c r="G10" s="1366"/>
      <c r="H10" s="1366"/>
      <c r="I10" s="1366"/>
      <c r="J10" s="1367"/>
      <c r="K10" s="1367"/>
      <c r="L10" s="1367"/>
      <c r="M10" s="1367"/>
    </row>
    <row r="11" spans="1:13" ht="16.5" thickBot="1" x14ac:dyDescent="0.3">
      <c r="A11" s="1254" t="s">
        <v>0</v>
      </c>
      <c r="B11" s="1255"/>
      <c r="C11" s="1255"/>
      <c r="D11" s="1255"/>
      <c r="E11" s="1255"/>
      <c r="F11" s="1255"/>
      <c r="G11" s="1255"/>
      <c r="H11" s="1255"/>
      <c r="I11" s="1255"/>
      <c r="J11" s="1255"/>
      <c r="K11" s="1255"/>
      <c r="L11" s="1255"/>
      <c r="M11" s="1256"/>
    </row>
    <row r="12" spans="1:13" ht="15.75" thickBot="1" x14ac:dyDescent="0.3">
      <c r="A12" s="1368" t="s">
        <v>894</v>
      </c>
      <c r="B12" s="1369"/>
      <c r="C12" s="1369"/>
      <c r="D12" s="1369"/>
      <c r="E12" s="1369"/>
      <c r="F12" s="1369"/>
      <c r="G12" s="1369"/>
      <c r="H12" s="1369"/>
      <c r="I12" s="1369"/>
      <c r="J12" s="1369"/>
      <c r="K12" s="1369"/>
      <c r="L12" s="1369"/>
      <c r="M12" s="1370"/>
    </row>
    <row r="13" spans="1:13" ht="15.75" thickBot="1" x14ac:dyDescent="0.3">
      <c r="A13" s="1368"/>
      <c r="B13" s="1369"/>
      <c r="C13" s="1369"/>
      <c r="D13" s="1369"/>
      <c r="E13" s="1369"/>
      <c r="F13" s="1369"/>
      <c r="G13" s="1369"/>
      <c r="H13" s="1369"/>
      <c r="I13" s="1369"/>
      <c r="J13" s="1369"/>
      <c r="K13" s="1369"/>
      <c r="L13" s="1369"/>
      <c r="M13" s="1370"/>
    </row>
    <row r="14" spans="1:13" ht="15.75" thickBot="1" x14ac:dyDescent="0.3">
      <c r="A14" s="1368"/>
      <c r="B14" s="1369"/>
      <c r="C14" s="1369"/>
      <c r="D14" s="1369"/>
      <c r="E14" s="1369"/>
      <c r="F14" s="1369"/>
      <c r="G14" s="1369"/>
      <c r="H14" s="1369"/>
      <c r="I14" s="1369"/>
      <c r="J14" s="1369"/>
      <c r="K14" s="1369"/>
      <c r="L14" s="1369"/>
      <c r="M14" s="1370"/>
    </row>
    <row r="15" spans="1:13" ht="15.75" thickBot="1" x14ac:dyDescent="0.3">
      <c r="A15" s="1371" t="s">
        <v>796</v>
      </c>
      <c r="B15" s="1371"/>
      <c r="C15" s="1371"/>
      <c r="D15" s="1371"/>
      <c r="E15" s="1371"/>
      <c r="F15" s="1371"/>
      <c r="G15" s="1371"/>
      <c r="H15" s="1371"/>
      <c r="I15" s="1371"/>
      <c r="J15" s="1371"/>
      <c r="K15" s="1371"/>
      <c r="L15" s="1371"/>
      <c r="M15" s="1371"/>
    </row>
    <row r="16" spans="1:13" ht="15.75" thickBot="1" x14ac:dyDescent="0.3">
      <c r="A16" s="1372" t="s">
        <v>797</v>
      </c>
      <c r="B16" s="1372"/>
      <c r="C16" s="1372"/>
      <c r="D16" s="1373" t="s">
        <v>25</v>
      </c>
      <c r="E16" s="1374"/>
      <c r="F16" s="1247"/>
      <c r="G16" s="1248"/>
      <c r="H16" s="1248"/>
      <c r="I16" s="1248"/>
      <c r="J16" s="1248"/>
      <c r="K16" s="1248"/>
      <c r="L16" s="1248"/>
      <c r="M16" s="1249"/>
    </row>
    <row r="17" spans="1:14" ht="15.75" thickBot="1" x14ac:dyDescent="0.3">
      <c r="A17" s="1372"/>
      <c r="B17" s="1372"/>
      <c r="C17" s="1372"/>
      <c r="D17" s="1375"/>
      <c r="E17" s="1376"/>
      <c r="F17" s="1250"/>
      <c r="G17" s="1251"/>
      <c r="H17" s="1251"/>
      <c r="I17" s="1251"/>
      <c r="J17" s="1251"/>
      <c r="K17" s="1251"/>
      <c r="L17" s="1251"/>
      <c r="M17" s="1252"/>
    </row>
    <row r="18" spans="1:14" ht="15.75" thickBot="1" x14ac:dyDescent="0.3">
      <c r="A18" s="437" t="s">
        <v>804</v>
      </c>
      <c r="B18" s="437" t="s">
        <v>146</v>
      </c>
      <c r="C18" s="437" t="s">
        <v>805</v>
      </c>
      <c r="D18" s="1378" t="s">
        <v>798</v>
      </c>
      <c r="E18" s="1378"/>
      <c r="F18" s="1378"/>
      <c r="G18" s="1378"/>
      <c r="H18" s="1378"/>
      <c r="I18" s="1378"/>
      <c r="J18" s="1378"/>
      <c r="K18" s="1378"/>
      <c r="L18" s="1378"/>
      <c r="M18" s="1378"/>
    </row>
    <row r="19" spans="1:14" ht="15.75" thickBot="1" x14ac:dyDescent="0.3">
      <c r="A19" s="592"/>
      <c r="B19" s="592"/>
      <c r="C19" s="592"/>
      <c r="D19" s="1378"/>
      <c r="E19" s="1378"/>
      <c r="F19" s="1378"/>
      <c r="G19" s="1378"/>
      <c r="H19" s="1378"/>
      <c r="I19" s="1378"/>
      <c r="J19" s="1378"/>
      <c r="K19" s="1378"/>
      <c r="L19" s="1378"/>
      <c r="M19" s="1378"/>
    </row>
    <row r="20" spans="1:14" ht="15.75" thickBot="1" x14ac:dyDescent="0.3">
      <c r="A20" s="1234" t="s">
        <v>895</v>
      </c>
      <c r="B20" s="1235"/>
      <c r="C20" s="1235"/>
      <c r="D20" s="1235"/>
      <c r="E20" s="1235"/>
      <c r="F20" s="1235"/>
      <c r="G20" s="1235"/>
      <c r="H20" s="1235"/>
      <c r="I20" s="1235"/>
      <c r="J20" s="1235"/>
      <c r="K20" s="1235"/>
      <c r="L20" s="1235"/>
      <c r="M20" s="1236"/>
    </row>
    <row r="21" spans="1:14" x14ac:dyDescent="0.25">
      <c r="A21" s="1379" t="s">
        <v>799</v>
      </c>
      <c r="B21" s="1380"/>
      <c r="C21" s="1381"/>
      <c r="D21" s="1373" t="s">
        <v>25</v>
      </c>
      <c r="E21" s="1374"/>
      <c r="F21" s="1247"/>
      <c r="G21" s="1248"/>
      <c r="H21" s="1248"/>
      <c r="I21" s="1248"/>
      <c r="J21" s="1248"/>
      <c r="K21" s="1248"/>
      <c r="L21" s="1248"/>
      <c r="M21" s="1249"/>
    </row>
    <row r="22" spans="1:14" ht="15.75" thickBot="1" x14ac:dyDescent="0.3">
      <c r="A22" s="1382"/>
      <c r="B22" s="1383"/>
      <c r="C22" s="1384"/>
      <c r="D22" s="1375"/>
      <c r="E22" s="1376"/>
      <c r="F22" s="1250"/>
      <c r="G22" s="1251"/>
      <c r="H22" s="1251"/>
      <c r="I22" s="1251"/>
      <c r="J22" s="1251"/>
      <c r="K22" s="1251"/>
      <c r="L22" s="1251"/>
      <c r="M22" s="1252"/>
    </row>
    <row r="23" spans="1:14" ht="15.75" thickBot="1" x14ac:dyDescent="0.3">
      <c r="A23" s="438" t="s">
        <v>804</v>
      </c>
      <c r="B23" s="438" t="s">
        <v>146</v>
      </c>
      <c r="C23" s="438" t="s">
        <v>805</v>
      </c>
      <c r="D23" s="1385" t="s">
        <v>943</v>
      </c>
      <c r="E23" s="1385"/>
      <c r="F23" s="1385"/>
      <c r="G23" s="1385"/>
      <c r="H23" s="1385"/>
      <c r="I23" s="1385"/>
      <c r="J23" s="1385"/>
      <c r="K23" s="1385"/>
      <c r="L23" s="1385"/>
      <c r="M23" s="1385"/>
    </row>
    <row r="24" spans="1:14" ht="20.100000000000001" customHeight="1" thickBot="1" x14ac:dyDescent="0.3">
      <c r="A24" s="592"/>
      <c r="B24" s="592"/>
      <c r="C24" s="592"/>
      <c r="D24" s="1385"/>
      <c r="E24" s="1385"/>
      <c r="F24" s="1385"/>
      <c r="G24" s="1385"/>
      <c r="H24" s="1385"/>
      <c r="I24" s="1385"/>
      <c r="J24" s="1385"/>
      <c r="K24" s="1385"/>
      <c r="L24" s="1385"/>
      <c r="M24" s="1385"/>
    </row>
    <row r="25" spans="1:14" ht="15.75" thickBot="1" x14ac:dyDescent="0.3">
      <c r="A25" s="1275" t="s">
        <v>801</v>
      </c>
      <c r="B25" s="1276"/>
      <c r="C25" s="1276"/>
      <c r="D25" s="1276"/>
      <c r="E25" s="1276"/>
      <c r="F25" s="1276"/>
      <c r="G25" s="1276"/>
      <c r="H25" s="1276"/>
      <c r="I25" s="1276"/>
      <c r="J25" s="1276"/>
      <c r="K25" s="1276"/>
      <c r="L25" s="1276"/>
      <c r="M25" s="1277"/>
    </row>
    <row r="26" spans="1:14" x14ac:dyDescent="0.25">
      <c r="A26" s="1386" t="s">
        <v>802</v>
      </c>
      <c r="B26" s="1386"/>
      <c r="C26" s="1386"/>
      <c r="D26" s="1373" t="s">
        <v>25</v>
      </c>
      <c r="E26" s="1374"/>
      <c r="F26" s="1247"/>
      <c r="G26" s="1248"/>
      <c r="H26" s="1248"/>
      <c r="I26" s="1248"/>
      <c r="J26" s="1248"/>
      <c r="K26" s="1248"/>
      <c r="L26" s="1248"/>
      <c r="M26" s="1249"/>
    </row>
    <row r="27" spans="1:14" ht="15.75" thickBot="1" x14ac:dyDescent="0.3">
      <c r="A27" s="1387"/>
      <c r="B27" s="1387"/>
      <c r="C27" s="1387"/>
      <c r="D27" s="1375"/>
      <c r="E27" s="1376"/>
      <c r="F27" s="1250"/>
      <c r="G27" s="1251"/>
      <c r="H27" s="1251"/>
      <c r="I27" s="1251"/>
      <c r="J27" s="1251"/>
      <c r="K27" s="1251"/>
      <c r="L27" s="1251"/>
      <c r="M27" s="1252"/>
    </row>
    <row r="28" spans="1:14" ht="15.75" thickBot="1" x14ac:dyDescent="0.3">
      <c r="A28" s="437" t="s">
        <v>804</v>
      </c>
      <c r="B28" s="437" t="s">
        <v>146</v>
      </c>
      <c r="C28" s="437" t="s">
        <v>805</v>
      </c>
      <c r="D28" s="1377" t="s">
        <v>803</v>
      </c>
      <c r="E28" s="1377"/>
      <c r="F28" s="1377"/>
      <c r="G28" s="1377"/>
      <c r="H28" s="1377"/>
      <c r="I28" s="1377"/>
      <c r="J28" s="1377"/>
      <c r="K28" s="1377"/>
      <c r="L28" s="1377"/>
      <c r="M28" s="1377"/>
    </row>
    <row r="29" spans="1:14" ht="15.75" thickBot="1" x14ac:dyDescent="0.3">
      <c r="A29" s="592"/>
      <c r="B29" s="592"/>
      <c r="C29" s="592"/>
      <c r="D29" s="1377"/>
      <c r="E29" s="1377"/>
      <c r="F29" s="1377"/>
      <c r="G29" s="1377"/>
      <c r="H29" s="1377"/>
      <c r="I29" s="1377"/>
      <c r="J29" s="1377"/>
      <c r="K29" s="1377"/>
      <c r="L29" s="1377"/>
      <c r="M29" s="1377"/>
    </row>
    <row r="30" spans="1:14" ht="15.75" thickBot="1" x14ac:dyDescent="0.3">
      <c r="A30" s="437" t="s">
        <v>804</v>
      </c>
      <c r="B30" s="437" t="s">
        <v>146</v>
      </c>
      <c r="C30" s="437" t="s">
        <v>805</v>
      </c>
      <c r="D30" s="1377" t="s">
        <v>951</v>
      </c>
      <c r="E30" s="1377"/>
      <c r="F30" s="1377"/>
      <c r="G30" s="1377"/>
      <c r="H30" s="1377"/>
      <c r="I30" s="1377"/>
      <c r="J30" s="1377"/>
      <c r="K30" s="1377"/>
      <c r="L30" s="1377"/>
      <c r="M30" s="1377"/>
      <c r="N30" s="389"/>
    </row>
    <row r="31" spans="1:14" ht="15.75" thickBot="1" x14ac:dyDescent="0.3">
      <c r="A31" s="592"/>
      <c r="B31" s="592"/>
      <c r="C31" s="592"/>
      <c r="D31" s="1377"/>
      <c r="E31" s="1377"/>
      <c r="F31" s="1377"/>
      <c r="G31" s="1377"/>
      <c r="H31" s="1377"/>
      <c r="I31" s="1377"/>
      <c r="J31" s="1377"/>
      <c r="K31" s="1377"/>
      <c r="L31" s="1377"/>
      <c r="M31" s="1377"/>
    </row>
    <row r="32" spans="1:14" ht="15.75" thickBot="1" x14ac:dyDescent="0.3">
      <c r="A32" s="1264" t="s">
        <v>806</v>
      </c>
      <c r="B32" s="1265"/>
      <c r="C32" s="1265"/>
      <c r="D32" s="1265"/>
      <c r="E32" s="1265"/>
      <c r="F32" s="1265"/>
      <c r="G32" s="1265"/>
      <c r="H32" s="1265"/>
      <c r="I32" s="1265"/>
      <c r="J32" s="1265"/>
      <c r="K32" s="1265"/>
      <c r="L32" s="1265"/>
      <c r="M32" s="1266"/>
    </row>
    <row r="33" spans="1:13" x14ac:dyDescent="0.25">
      <c r="A33" s="1394" t="s">
        <v>807</v>
      </c>
      <c r="B33" s="1394"/>
      <c r="C33" s="1394"/>
      <c r="D33" s="1373" t="s">
        <v>25</v>
      </c>
      <c r="E33" s="1374"/>
      <c r="F33" s="1247"/>
      <c r="G33" s="1248"/>
      <c r="H33" s="1248"/>
      <c r="I33" s="1248"/>
      <c r="J33" s="1248"/>
      <c r="K33" s="1248"/>
      <c r="L33" s="1248"/>
      <c r="M33" s="1249"/>
    </row>
    <row r="34" spans="1:13" ht="15.75" thickBot="1" x14ac:dyDescent="0.3">
      <c r="A34" s="1395"/>
      <c r="B34" s="1395"/>
      <c r="C34" s="1395"/>
      <c r="D34" s="1375"/>
      <c r="E34" s="1376"/>
      <c r="F34" s="1250"/>
      <c r="G34" s="1251"/>
      <c r="H34" s="1251"/>
      <c r="I34" s="1251"/>
      <c r="J34" s="1251"/>
      <c r="K34" s="1251"/>
      <c r="L34" s="1251"/>
      <c r="M34" s="1252"/>
    </row>
    <row r="35" spans="1:13" ht="15.75" thickBot="1" x14ac:dyDescent="0.3">
      <c r="A35" s="438" t="s">
        <v>804</v>
      </c>
      <c r="B35" s="438" t="s">
        <v>146</v>
      </c>
      <c r="C35" s="438" t="s">
        <v>805</v>
      </c>
      <c r="D35" s="1385" t="s">
        <v>952</v>
      </c>
      <c r="E35" s="1385"/>
      <c r="F35" s="1385"/>
      <c r="G35" s="1385"/>
      <c r="H35" s="1385"/>
      <c r="I35" s="1385"/>
      <c r="J35" s="1385"/>
      <c r="K35" s="1385"/>
      <c r="L35" s="1385"/>
      <c r="M35" s="1385"/>
    </row>
    <row r="36" spans="1:13" ht="15.75" thickBot="1" x14ac:dyDescent="0.3">
      <c r="A36" s="592"/>
      <c r="B36" s="592"/>
      <c r="C36" s="592"/>
      <c r="D36" s="1385"/>
      <c r="E36" s="1385"/>
      <c r="F36" s="1385"/>
      <c r="G36" s="1385"/>
      <c r="H36" s="1385"/>
      <c r="I36" s="1385"/>
      <c r="J36" s="1385"/>
      <c r="K36" s="1385"/>
      <c r="L36" s="1385"/>
      <c r="M36" s="1385"/>
    </row>
    <row r="37" spans="1:13" ht="15.75" thickBot="1" x14ac:dyDescent="0.3">
      <c r="A37" s="438" t="s">
        <v>804</v>
      </c>
      <c r="B37" s="438" t="s">
        <v>146</v>
      </c>
      <c r="C37" s="438" t="s">
        <v>805</v>
      </c>
      <c r="D37" s="1385" t="s">
        <v>809</v>
      </c>
      <c r="E37" s="1385"/>
      <c r="F37" s="1385"/>
      <c r="G37" s="1385"/>
      <c r="H37" s="1385"/>
      <c r="I37" s="1385"/>
      <c r="J37" s="1385"/>
      <c r="K37" s="1385"/>
      <c r="L37" s="1385"/>
      <c r="M37" s="1385"/>
    </row>
    <row r="38" spans="1:13" ht="15.75" thickBot="1" x14ac:dyDescent="0.3">
      <c r="A38" s="592"/>
      <c r="B38" s="592"/>
      <c r="C38" s="592"/>
      <c r="D38" s="1385"/>
      <c r="E38" s="1385"/>
      <c r="F38" s="1385"/>
      <c r="G38" s="1385"/>
      <c r="H38" s="1385"/>
      <c r="I38" s="1385"/>
      <c r="J38" s="1385"/>
      <c r="K38" s="1385"/>
      <c r="L38" s="1385"/>
      <c r="M38" s="1385"/>
    </row>
    <row r="39" spans="1:13" ht="15.75" thickBot="1" x14ac:dyDescent="0.3">
      <c r="A39" s="438" t="s">
        <v>804</v>
      </c>
      <c r="B39" s="438" t="s">
        <v>146</v>
      </c>
      <c r="C39" s="438" t="s">
        <v>805</v>
      </c>
      <c r="D39" s="1385" t="s">
        <v>810</v>
      </c>
      <c r="E39" s="1385"/>
      <c r="F39" s="1385"/>
      <c r="G39" s="1385"/>
      <c r="H39" s="1385"/>
      <c r="I39" s="1385"/>
      <c r="J39" s="1385"/>
      <c r="K39" s="1385"/>
      <c r="L39" s="1385"/>
      <c r="M39" s="1385"/>
    </row>
    <row r="40" spans="1:13" ht="20.100000000000001" customHeight="1" thickBot="1" x14ac:dyDescent="0.3">
      <c r="A40" s="592"/>
      <c r="B40" s="592"/>
      <c r="C40" s="592"/>
      <c r="D40" s="1385"/>
      <c r="E40" s="1385"/>
      <c r="F40" s="1385"/>
      <c r="G40" s="1385"/>
      <c r="H40" s="1385"/>
      <c r="I40" s="1385"/>
      <c r="J40" s="1385"/>
      <c r="K40" s="1385"/>
      <c r="L40" s="1385"/>
      <c r="M40" s="1385"/>
    </row>
    <row r="41" spans="1:13" ht="15.75" thickBot="1" x14ac:dyDescent="0.3">
      <c r="A41" s="1275" t="s">
        <v>811</v>
      </c>
      <c r="B41" s="1276"/>
      <c r="C41" s="1276"/>
      <c r="D41" s="1276"/>
      <c r="E41" s="1276"/>
      <c r="F41" s="1276"/>
      <c r="G41" s="1276"/>
      <c r="H41" s="1276"/>
      <c r="I41" s="1276"/>
      <c r="J41" s="1276"/>
      <c r="K41" s="1276"/>
      <c r="L41" s="1276"/>
      <c r="M41" s="1277"/>
    </row>
    <row r="42" spans="1:13" x14ac:dyDescent="0.25">
      <c r="A42" s="1396" t="s">
        <v>915</v>
      </c>
      <c r="B42" s="1397"/>
      <c r="C42" s="1398"/>
      <c r="D42" s="1373" t="s">
        <v>25</v>
      </c>
      <c r="E42" s="1374"/>
      <c r="F42" s="1247"/>
      <c r="G42" s="1248"/>
      <c r="H42" s="1248"/>
      <c r="I42" s="1248"/>
      <c r="J42" s="1248"/>
      <c r="K42" s="1248"/>
      <c r="L42" s="1248"/>
      <c r="M42" s="1249"/>
    </row>
    <row r="43" spans="1:13" ht="15.75" thickBot="1" x14ac:dyDescent="0.3">
      <c r="A43" s="1399"/>
      <c r="B43" s="1400"/>
      <c r="C43" s="1401"/>
      <c r="D43" s="1375"/>
      <c r="E43" s="1376"/>
      <c r="F43" s="1250"/>
      <c r="G43" s="1251"/>
      <c r="H43" s="1251"/>
      <c r="I43" s="1251"/>
      <c r="J43" s="1251"/>
      <c r="K43" s="1251"/>
      <c r="L43" s="1251"/>
      <c r="M43" s="1252"/>
    </row>
    <row r="44" spans="1:13" ht="20.100000000000001" customHeight="1" thickBot="1" x14ac:dyDescent="0.3">
      <c r="A44" s="602" t="s">
        <v>804</v>
      </c>
      <c r="B44" s="602" t="s">
        <v>146</v>
      </c>
      <c r="C44" s="602" t="s">
        <v>805</v>
      </c>
      <c r="D44" s="1388" t="s">
        <v>960</v>
      </c>
      <c r="E44" s="1389"/>
      <c r="F44" s="1389"/>
      <c r="G44" s="1389"/>
      <c r="H44" s="1389"/>
      <c r="I44" s="1389"/>
      <c r="J44" s="1389"/>
      <c r="K44" s="1389"/>
      <c r="L44" s="1389"/>
      <c r="M44" s="1390"/>
    </row>
    <row r="45" spans="1:13" ht="20.100000000000001" customHeight="1" thickBot="1" x14ac:dyDescent="0.3">
      <c r="A45" s="592"/>
      <c r="B45" s="592"/>
      <c r="C45" s="592"/>
      <c r="D45" s="1391"/>
      <c r="E45" s="1392"/>
      <c r="F45" s="1392"/>
      <c r="G45" s="1392"/>
      <c r="H45" s="1392"/>
      <c r="I45" s="1392"/>
      <c r="J45" s="1392"/>
      <c r="K45" s="1392"/>
      <c r="L45" s="1392"/>
      <c r="M45" s="1393"/>
    </row>
    <row r="46" spans="1:13" ht="15.75" thickBot="1" x14ac:dyDescent="0.3">
      <c r="A46" s="1234" t="s">
        <v>953</v>
      </c>
      <c r="B46" s="1406"/>
      <c r="C46" s="1406"/>
      <c r="D46" s="1406"/>
      <c r="E46" s="1406"/>
      <c r="F46" s="1406"/>
      <c r="G46" s="1406"/>
      <c r="H46" s="1406"/>
      <c r="I46" s="1406"/>
      <c r="J46" s="1406"/>
      <c r="K46" s="1406"/>
      <c r="L46" s="1406"/>
      <c r="M46" s="1407"/>
    </row>
    <row r="47" spans="1:13" ht="15" customHeight="1" x14ac:dyDescent="0.25">
      <c r="A47" s="1379" t="s">
        <v>917</v>
      </c>
      <c r="B47" s="1380"/>
      <c r="C47" s="1381"/>
      <c r="D47" s="1373" t="s">
        <v>25</v>
      </c>
      <c r="E47" s="1374"/>
      <c r="F47" s="1247"/>
      <c r="G47" s="1248"/>
      <c r="H47" s="1248"/>
      <c r="I47" s="1248"/>
      <c r="J47" s="1248"/>
      <c r="K47" s="1248"/>
      <c r="L47" s="1248"/>
      <c r="M47" s="1249"/>
    </row>
    <row r="48" spans="1:13" ht="15.75" thickBot="1" x14ac:dyDescent="0.3">
      <c r="A48" s="1382"/>
      <c r="B48" s="1383"/>
      <c r="C48" s="1384"/>
      <c r="D48" s="1375"/>
      <c r="E48" s="1376"/>
      <c r="F48" s="1250"/>
      <c r="G48" s="1251"/>
      <c r="H48" s="1251"/>
      <c r="I48" s="1251"/>
      <c r="J48" s="1251"/>
      <c r="K48" s="1251"/>
      <c r="L48" s="1251"/>
      <c r="M48" s="1252"/>
    </row>
    <row r="49" spans="1:13" ht="15.75" thickBot="1" x14ac:dyDescent="0.3">
      <c r="A49" s="438" t="s">
        <v>804</v>
      </c>
      <c r="B49" s="438" t="s">
        <v>146</v>
      </c>
      <c r="C49" s="438" t="s">
        <v>805</v>
      </c>
      <c r="D49" s="1408" t="s">
        <v>846</v>
      </c>
      <c r="E49" s="1409"/>
      <c r="F49" s="1409"/>
      <c r="G49" s="1409"/>
      <c r="H49" s="1409"/>
      <c r="I49" s="1409"/>
      <c r="J49" s="1409"/>
      <c r="K49" s="1409"/>
      <c r="L49" s="1409"/>
      <c r="M49" s="1410"/>
    </row>
    <row r="50" spans="1:13" s="439" customFormat="1" ht="15.75" thickBot="1" x14ac:dyDescent="0.3">
      <c r="A50" s="592"/>
      <c r="B50" s="592"/>
      <c r="C50" s="592"/>
      <c r="D50" s="1411"/>
      <c r="E50" s="1412"/>
      <c r="F50" s="1412"/>
      <c r="G50" s="1412"/>
      <c r="H50" s="1412"/>
      <c r="I50" s="1412"/>
      <c r="J50" s="1412"/>
      <c r="K50" s="1412"/>
      <c r="L50" s="1412"/>
      <c r="M50" s="1413"/>
    </row>
    <row r="51" spans="1:13" s="439" customFormat="1" x14ac:dyDescent="0.25">
      <c r="A51" s="1414" t="s">
        <v>923</v>
      </c>
      <c r="B51" s="1415"/>
      <c r="C51" s="1415"/>
      <c r="D51" s="1415"/>
      <c r="E51" s="1415"/>
      <c r="F51" s="1415"/>
      <c r="G51" s="1415"/>
      <c r="H51" s="1415"/>
      <c r="I51" s="1415"/>
      <c r="J51" s="1415"/>
      <c r="K51" s="1415"/>
      <c r="L51" s="1415"/>
      <c r="M51" s="1416"/>
    </row>
    <row r="52" spans="1:13" s="439" customFormat="1" ht="15.75" thickBot="1" x14ac:dyDescent="0.3">
      <c r="A52" s="1417" t="s">
        <v>847</v>
      </c>
      <c r="B52" s="1418"/>
      <c r="C52" s="1418"/>
      <c r="D52" s="1418"/>
      <c r="E52" s="1418"/>
      <c r="F52" s="1418"/>
      <c r="G52" s="1418"/>
      <c r="H52" s="1418"/>
      <c r="I52" s="1418"/>
      <c r="J52" s="1418"/>
      <c r="K52" s="1418"/>
      <c r="L52" s="1418"/>
      <c r="M52" s="1419"/>
    </row>
    <row r="53" spans="1:13" ht="15.75" thickBot="1" x14ac:dyDescent="0.3">
      <c r="A53" s="1275" t="s">
        <v>848</v>
      </c>
      <c r="B53" s="1276"/>
      <c r="C53" s="1276"/>
      <c r="D53" s="1276"/>
      <c r="E53" s="1276"/>
      <c r="F53" s="1276"/>
      <c r="G53" s="1276"/>
      <c r="H53" s="1276"/>
      <c r="I53" s="1276"/>
      <c r="J53" s="1276"/>
      <c r="K53" s="1276"/>
      <c r="L53" s="1276"/>
      <c r="M53" s="1277"/>
    </row>
    <row r="54" spans="1:13" ht="15" customHeight="1" x14ac:dyDescent="0.25">
      <c r="A54" s="1420" t="s">
        <v>918</v>
      </c>
      <c r="B54" s="1421"/>
      <c r="C54" s="1422"/>
      <c r="D54" s="1373" t="s">
        <v>25</v>
      </c>
      <c r="E54" s="1374"/>
      <c r="F54" s="1247"/>
      <c r="G54" s="1248"/>
      <c r="H54" s="1248"/>
      <c r="I54" s="1248"/>
      <c r="J54" s="1248"/>
      <c r="K54" s="1248"/>
      <c r="L54" s="1248"/>
      <c r="M54" s="1249"/>
    </row>
    <row r="55" spans="1:13" ht="15.75" thickBot="1" x14ac:dyDescent="0.3">
      <c r="A55" s="1423"/>
      <c r="B55" s="1424"/>
      <c r="C55" s="1425"/>
      <c r="D55" s="1375"/>
      <c r="E55" s="1376"/>
      <c r="F55" s="1250"/>
      <c r="G55" s="1251"/>
      <c r="H55" s="1251"/>
      <c r="I55" s="1251"/>
      <c r="J55" s="1251"/>
      <c r="K55" s="1251"/>
      <c r="L55" s="1251"/>
      <c r="M55" s="1252"/>
    </row>
    <row r="56" spans="1:13" ht="15.75" thickBot="1" x14ac:dyDescent="0.3">
      <c r="A56" s="602" t="s">
        <v>804</v>
      </c>
      <c r="B56" s="602" t="s">
        <v>146</v>
      </c>
      <c r="C56" s="602" t="s">
        <v>805</v>
      </c>
      <c r="D56" s="1402" t="s">
        <v>815</v>
      </c>
      <c r="E56" s="1404" t="s">
        <v>932</v>
      </c>
      <c r="F56" s="1404"/>
      <c r="G56" s="1404"/>
      <c r="H56" s="1329" t="s">
        <v>829</v>
      </c>
      <c r="I56" s="1329"/>
      <c r="J56" s="1329"/>
      <c r="K56" s="1329"/>
      <c r="L56" s="1329"/>
      <c r="M56" s="1330"/>
    </row>
    <row r="57" spans="1:13" ht="15.75" thickBot="1" x14ac:dyDescent="0.3">
      <c r="A57" s="592"/>
      <c r="B57" s="592"/>
      <c r="C57" s="592"/>
      <c r="D57" s="1403"/>
      <c r="E57" s="1405"/>
      <c r="F57" s="1405"/>
      <c r="G57" s="1405"/>
      <c r="H57" s="1331"/>
      <c r="I57" s="1331"/>
      <c r="J57" s="1331"/>
      <c r="K57" s="1331"/>
      <c r="L57" s="1331"/>
      <c r="M57" s="1332"/>
    </row>
    <row r="58" spans="1:13" ht="15.75" thickBot="1" x14ac:dyDescent="0.3">
      <c r="A58" s="602" t="s">
        <v>804</v>
      </c>
      <c r="B58" s="602" t="s">
        <v>146</v>
      </c>
      <c r="C58" s="602" t="s">
        <v>805</v>
      </c>
      <c r="D58" s="1402" t="s">
        <v>815</v>
      </c>
      <c r="E58" s="1404" t="s">
        <v>933</v>
      </c>
      <c r="F58" s="1404"/>
      <c r="G58" s="1404"/>
      <c r="H58" s="1329" t="s">
        <v>829</v>
      </c>
      <c r="I58" s="1329"/>
      <c r="J58" s="1329"/>
      <c r="K58" s="1329"/>
      <c r="L58" s="1329"/>
      <c r="M58" s="1330"/>
    </row>
    <row r="59" spans="1:13" ht="15.75" thickBot="1" x14ac:dyDescent="0.3">
      <c r="A59" s="592"/>
      <c r="B59" s="592"/>
      <c r="C59" s="592"/>
      <c r="D59" s="1403"/>
      <c r="E59" s="1405"/>
      <c r="F59" s="1405"/>
      <c r="G59" s="1405"/>
      <c r="H59" s="1331"/>
      <c r="I59" s="1331"/>
      <c r="J59" s="1331"/>
      <c r="K59" s="1331"/>
      <c r="L59" s="1331"/>
      <c r="M59" s="1332"/>
    </row>
    <row r="60" spans="1:13" ht="15.75" thickBot="1" x14ac:dyDescent="0.3">
      <c r="A60" s="602" t="s">
        <v>804</v>
      </c>
      <c r="B60" s="602" t="s">
        <v>146</v>
      </c>
      <c r="C60" s="602" t="s">
        <v>805</v>
      </c>
      <c r="D60" s="1402" t="s">
        <v>815</v>
      </c>
      <c r="E60" s="1404" t="s">
        <v>892</v>
      </c>
      <c r="F60" s="1404"/>
      <c r="G60" s="1404"/>
      <c r="H60" s="1404"/>
      <c r="I60" s="1404"/>
      <c r="J60" s="1404"/>
      <c r="K60" s="1404"/>
      <c r="L60" s="1426" t="s">
        <v>831</v>
      </c>
      <c r="M60" s="1427"/>
    </row>
    <row r="61" spans="1:13" ht="15.75" thickBot="1" x14ac:dyDescent="0.3">
      <c r="A61" s="592"/>
      <c r="B61" s="592"/>
      <c r="C61" s="592"/>
      <c r="D61" s="1403"/>
      <c r="E61" s="1405"/>
      <c r="F61" s="1405"/>
      <c r="G61" s="1405"/>
      <c r="H61" s="1405"/>
      <c r="I61" s="1405"/>
      <c r="J61" s="1405"/>
      <c r="K61" s="1405"/>
      <c r="L61" s="1428"/>
      <c r="M61" s="1429"/>
    </row>
    <row r="62" spans="1:13" ht="15.75" thickBot="1" x14ac:dyDescent="0.3">
      <c r="A62" s="602" t="s">
        <v>804</v>
      </c>
      <c r="B62" s="602" t="s">
        <v>146</v>
      </c>
      <c r="C62" s="602" t="s">
        <v>805</v>
      </c>
      <c r="D62" s="1402" t="s">
        <v>815</v>
      </c>
      <c r="E62" s="1389" t="s">
        <v>832</v>
      </c>
      <c r="F62" s="1389"/>
      <c r="G62" s="1389"/>
      <c r="H62" s="1389"/>
      <c r="I62" s="1389"/>
      <c r="J62" s="1389"/>
      <c r="K62" s="1389"/>
      <c r="L62" s="1426" t="s">
        <v>833</v>
      </c>
      <c r="M62" s="1427"/>
    </row>
    <row r="63" spans="1:13" ht="15.75" thickBot="1" x14ac:dyDescent="0.3">
      <c r="A63" s="592"/>
      <c r="B63" s="592"/>
      <c r="C63" s="592"/>
      <c r="D63" s="1403"/>
      <c r="E63" s="1392"/>
      <c r="F63" s="1392"/>
      <c r="G63" s="1392"/>
      <c r="H63" s="1392"/>
      <c r="I63" s="1392"/>
      <c r="J63" s="1392"/>
      <c r="K63" s="1392"/>
      <c r="L63" s="1428"/>
      <c r="M63" s="1429"/>
    </row>
    <row r="64" spans="1:13" ht="15.75" thickBot="1" x14ac:dyDescent="0.3">
      <c r="A64" s="603"/>
      <c r="B64" s="604"/>
      <c r="C64" s="604"/>
      <c r="D64" s="1430" t="s">
        <v>919</v>
      </c>
      <c r="E64" s="1430"/>
      <c r="F64" s="1430"/>
      <c r="G64" s="1430"/>
      <c r="H64" s="1430"/>
      <c r="I64" s="1430"/>
      <c r="J64" s="1430"/>
      <c r="K64" s="1430"/>
      <c r="L64" s="604"/>
      <c r="M64" s="605"/>
    </row>
    <row r="65" spans="1:13" x14ac:dyDescent="0.25">
      <c r="A65" s="1431" t="s">
        <v>849</v>
      </c>
      <c r="B65" s="1431"/>
      <c r="C65" s="1431"/>
      <c r="D65" s="1373" t="s">
        <v>25</v>
      </c>
      <c r="E65" s="1374"/>
      <c r="F65" s="1433"/>
      <c r="G65" s="1434"/>
      <c r="H65" s="1434"/>
      <c r="I65" s="1434"/>
      <c r="J65" s="1434"/>
      <c r="K65" s="1434"/>
      <c r="L65" s="1434"/>
      <c r="M65" s="1435"/>
    </row>
    <row r="66" spans="1:13" ht="15.75" thickBot="1" x14ac:dyDescent="0.3">
      <c r="A66" s="1432"/>
      <c r="B66" s="1432"/>
      <c r="C66" s="1432"/>
      <c r="D66" s="1375"/>
      <c r="E66" s="1376"/>
      <c r="F66" s="1436"/>
      <c r="G66" s="1437"/>
      <c r="H66" s="1437"/>
      <c r="I66" s="1437"/>
      <c r="J66" s="1437"/>
      <c r="K66" s="1437"/>
      <c r="L66" s="1437"/>
      <c r="M66" s="1438"/>
    </row>
    <row r="67" spans="1:13" x14ac:dyDescent="0.25">
      <c r="A67" s="1414" t="s">
        <v>949</v>
      </c>
      <c r="B67" s="1415"/>
      <c r="C67" s="1415"/>
      <c r="D67" s="1415"/>
      <c r="E67" s="1415"/>
      <c r="F67" s="1415"/>
      <c r="G67" s="1415"/>
      <c r="H67" s="1415"/>
      <c r="I67" s="1415"/>
      <c r="J67" s="1415"/>
      <c r="K67" s="1415"/>
      <c r="L67" s="1415"/>
      <c r="M67" s="1416"/>
    </row>
    <row r="68" spans="1:13" ht="15.75" thickBot="1" x14ac:dyDescent="0.3">
      <c r="A68" s="1439"/>
      <c r="B68" s="1440"/>
      <c r="C68" s="1440"/>
      <c r="D68" s="1440"/>
      <c r="E68" s="1440"/>
      <c r="F68" s="1440"/>
      <c r="G68" s="1440"/>
      <c r="H68" s="1440"/>
      <c r="I68" s="1440"/>
      <c r="J68" s="1440"/>
      <c r="K68" s="1440"/>
      <c r="L68" s="1440"/>
      <c r="M68" s="1441"/>
    </row>
    <row r="69" spans="1:13" ht="15.75" thickBot="1" x14ac:dyDescent="0.3">
      <c r="A69" s="438" t="s">
        <v>804</v>
      </c>
      <c r="B69" s="438" t="s">
        <v>146</v>
      </c>
      <c r="C69" s="438" t="s">
        <v>805</v>
      </c>
      <c r="D69" s="1442" t="s">
        <v>815</v>
      </c>
      <c r="E69" s="1444" t="s">
        <v>835</v>
      </c>
      <c r="F69" s="1444"/>
      <c r="G69" s="1444"/>
      <c r="H69" s="1444"/>
      <c r="I69" s="1444"/>
      <c r="J69" s="1444"/>
      <c r="K69" s="1444"/>
      <c r="L69" s="1444"/>
      <c r="M69" s="1445"/>
    </row>
    <row r="70" spans="1:13" ht="15.75" thickBot="1" x14ac:dyDescent="0.3">
      <c r="A70" s="592"/>
      <c r="B70" s="592"/>
      <c r="C70" s="592"/>
      <c r="D70" s="1443"/>
      <c r="E70" s="1446"/>
      <c r="F70" s="1446"/>
      <c r="G70" s="1446"/>
      <c r="H70" s="1446"/>
      <c r="I70" s="1446"/>
      <c r="J70" s="1446"/>
      <c r="K70" s="1446"/>
      <c r="L70" s="1446"/>
      <c r="M70" s="1447"/>
    </row>
    <row r="71" spans="1:13" ht="15.75" thickBot="1" x14ac:dyDescent="0.3">
      <c r="A71" s="438" t="s">
        <v>804</v>
      </c>
      <c r="B71" s="438" t="s">
        <v>146</v>
      </c>
      <c r="C71" s="438" t="s">
        <v>805</v>
      </c>
      <c r="D71" s="1442" t="s">
        <v>815</v>
      </c>
      <c r="E71" s="1444" t="s">
        <v>950</v>
      </c>
      <c r="F71" s="1444"/>
      <c r="G71" s="1444"/>
      <c r="H71" s="1444"/>
      <c r="I71" s="1444"/>
      <c r="J71" s="1444"/>
      <c r="K71" s="1444"/>
      <c r="L71" s="1444"/>
      <c r="M71" s="1445"/>
    </row>
    <row r="72" spans="1:13" ht="20.100000000000001" customHeight="1" thickBot="1" x14ac:dyDescent="0.3">
      <c r="A72" s="592"/>
      <c r="B72" s="592"/>
      <c r="C72" s="592"/>
      <c r="D72" s="1443"/>
      <c r="E72" s="1446"/>
      <c r="F72" s="1446"/>
      <c r="G72" s="1446"/>
      <c r="H72" s="1446"/>
      <c r="I72" s="1446"/>
      <c r="J72" s="1446"/>
      <c r="K72" s="1446"/>
      <c r="L72" s="1446"/>
      <c r="M72" s="1447"/>
    </row>
    <row r="73" spans="1:13" ht="15.75" customHeight="1" thickBot="1" x14ac:dyDescent="0.3">
      <c r="A73" s="1275" t="s">
        <v>837</v>
      </c>
      <c r="B73" s="1276"/>
      <c r="C73" s="1276"/>
      <c r="D73" s="1276"/>
      <c r="E73" s="1276"/>
      <c r="F73" s="1276"/>
      <c r="G73" s="1276"/>
      <c r="H73" s="1276"/>
      <c r="I73" s="1276"/>
      <c r="J73" s="1276"/>
      <c r="K73" s="1276"/>
      <c r="L73" s="1276"/>
      <c r="M73" s="1277"/>
    </row>
    <row r="74" spans="1:13" ht="15" customHeight="1" x14ac:dyDescent="0.25">
      <c r="A74" s="1420" t="s">
        <v>920</v>
      </c>
      <c r="B74" s="1421"/>
      <c r="C74" s="1422"/>
      <c r="D74" s="1373" t="s">
        <v>25</v>
      </c>
      <c r="E74" s="1374"/>
      <c r="F74" s="1247"/>
      <c r="G74" s="1248"/>
      <c r="H74" s="1248"/>
      <c r="I74" s="1248"/>
      <c r="J74" s="1248"/>
      <c r="K74" s="1248"/>
      <c r="L74" s="1248"/>
      <c r="M74" s="1249"/>
    </row>
    <row r="75" spans="1:13" ht="21" customHeight="1" thickBot="1" x14ac:dyDescent="0.3">
      <c r="A75" s="1423"/>
      <c r="B75" s="1424"/>
      <c r="C75" s="1425"/>
      <c r="D75" s="1375"/>
      <c r="E75" s="1376"/>
      <c r="F75" s="1250"/>
      <c r="G75" s="1251"/>
      <c r="H75" s="1251"/>
      <c r="I75" s="1251"/>
      <c r="J75" s="1251"/>
      <c r="K75" s="1251"/>
      <c r="L75" s="1251"/>
      <c r="M75" s="1252"/>
    </row>
    <row r="76" spans="1:13" ht="15.75" customHeight="1" thickBot="1" x14ac:dyDescent="0.3">
      <c r="A76" s="437" t="s">
        <v>804</v>
      </c>
      <c r="B76" s="437" t="s">
        <v>146</v>
      </c>
      <c r="C76" s="437" t="s">
        <v>805</v>
      </c>
      <c r="D76" s="1448" t="s">
        <v>838</v>
      </c>
      <c r="E76" s="1450" t="s">
        <v>841</v>
      </c>
      <c r="F76" s="1450"/>
      <c r="G76" s="1450"/>
      <c r="H76" s="1450"/>
      <c r="I76" s="1450"/>
      <c r="J76" s="1450"/>
      <c r="K76" s="1450"/>
      <c r="L76" s="1450"/>
      <c r="M76" s="1451"/>
    </row>
    <row r="77" spans="1:13" ht="21.75" customHeight="1" thickBot="1" x14ac:dyDescent="0.3">
      <c r="A77" s="592"/>
      <c r="B77" s="592"/>
      <c r="C77" s="592"/>
      <c r="D77" s="1449"/>
      <c r="E77" s="1452"/>
      <c r="F77" s="1452"/>
      <c r="G77" s="1452"/>
      <c r="H77" s="1452"/>
      <c r="I77" s="1452"/>
      <c r="J77" s="1452"/>
      <c r="K77" s="1452"/>
      <c r="L77" s="1452"/>
      <c r="M77" s="1453"/>
    </row>
    <row r="78" spans="1:13" ht="15.75" customHeight="1" thickBot="1" x14ac:dyDescent="0.3">
      <c r="A78" s="437" t="s">
        <v>804</v>
      </c>
      <c r="B78" s="437" t="s">
        <v>146</v>
      </c>
      <c r="C78" s="437" t="s">
        <v>805</v>
      </c>
      <c r="D78" s="1448" t="s">
        <v>954</v>
      </c>
      <c r="E78" s="1450" t="s">
        <v>922</v>
      </c>
      <c r="F78" s="1450"/>
      <c r="G78" s="1450"/>
      <c r="H78" s="1450"/>
      <c r="I78" s="1450"/>
      <c r="J78" s="1450"/>
      <c r="K78" s="1450"/>
      <c r="L78" s="1450"/>
      <c r="M78" s="1451"/>
    </row>
    <row r="79" spans="1:13" ht="33.75" customHeight="1" thickBot="1" x14ac:dyDescent="0.3">
      <c r="A79" s="592"/>
      <c r="B79" s="592"/>
      <c r="C79" s="592"/>
      <c r="D79" s="1449"/>
      <c r="E79" s="1452"/>
      <c r="F79" s="1452"/>
      <c r="G79" s="1452"/>
      <c r="H79" s="1452"/>
      <c r="I79" s="1452"/>
      <c r="J79" s="1452"/>
      <c r="K79" s="1452"/>
      <c r="L79" s="1452"/>
      <c r="M79" s="1453"/>
    </row>
    <row r="80" spans="1:13" ht="15.75" customHeight="1" thickBot="1" x14ac:dyDescent="0.3">
      <c r="A80" s="1264" t="s">
        <v>843</v>
      </c>
      <c r="B80" s="1265"/>
      <c r="C80" s="1265"/>
      <c r="D80" s="1265"/>
      <c r="E80" s="1265"/>
      <c r="F80" s="1265"/>
      <c r="G80" s="1265"/>
      <c r="H80" s="1265"/>
      <c r="I80" s="1265"/>
      <c r="J80" s="1265"/>
      <c r="K80" s="1265"/>
      <c r="L80" s="1265"/>
      <c r="M80" s="1266"/>
    </row>
    <row r="81" spans="1:13" ht="20.100000000000001" customHeight="1" thickBot="1" x14ac:dyDescent="0.3">
      <c r="A81" s="1219" t="s">
        <v>1070</v>
      </c>
      <c r="B81" s="1220"/>
      <c r="C81" s="735"/>
      <c r="D81" s="735"/>
      <c r="E81" s="735"/>
      <c r="F81" s="735"/>
      <c r="G81" s="735"/>
      <c r="H81" s="735"/>
      <c r="I81" s="735"/>
      <c r="J81" s="735"/>
      <c r="K81" s="738" t="s">
        <v>1069</v>
      </c>
      <c r="L81" s="1221"/>
      <c r="M81" s="1222"/>
    </row>
  </sheetData>
  <mergeCells count="99">
    <mergeCell ref="A80:M80"/>
    <mergeCell ref="A74:C75"/>
    <mergeCell ref="D74:E75"/>
    <mergeCell ref="F74:M75"/>
    <mergeCell ref="D76:D77"/>
    <mergeCell ref="E76:M77"/>
    <mergeCell ref="D78:D79"/>
    <mergeCell ref="E78:M79"/>
    <mergeCell ref="A73:M73"/>
    <mergeCell ref="D62:D63"/>
    <mergeCell ref="E62:K63"/>
    <mergeCell ref="L62:M63"/>
    <mergeCell ref="D64:K64"/>
    <mergeCell ref="A65:C66"/>
    <mergeCell ref="D65:E66"/>
    <mergeCell ref="F65:M66"/>
    <mergeCell ref="A67:M68"/>
    <mergeCell ref="D69:D70"/>
    <mergeCell ref="E69:M70"/>
    <mergeCell ref="D71:D72"/>
    <mergeCell ref="E71:M72"/>
    <mergeCell ref="D58:D59"/>
    <mergeCell ref="E58:G59"/>
    <mergeCell ref="H58:M59"/>
    <mergeCell ref="D60:D61"/>
    <mergeCell ref="E60:K61"/>
    <mergeCell ref="L60:M61"/>
    <mergeCell ref="D56:D57"/>
    <mergeCell ref="E56:G57"/>
    <mergeCell ref="H56:M57"/>
    <mergeCell ref="A46:M46"/>
    <mergeCell ref="A47:C48"/>
    <mergeCell ref="D47:E48"/>
    <mergeCell ref="F47:M48"/>
    <mergeCell ref="D49:M50"/>
    <mergeCell ref="A51:M51"/>
    <mergeCell ref="A52:M52"/>
    <mergeCell ref="A53:M53"/>
    <mergeCell ref="A54:C55"/>
    <mergeCell ref="D54:E55"/>
    <mergeCell ref="F54:M55"/>
    <mergeCell ref="D44:M45"/>
    <mergeCell ref="A32:M32"/>
    <mergeCell ref="A33:C34"/>
    <mergeCell ref="D33:E34"/>
    <mergeCell ref="F33:M34"/>
    <mergeCell ref="D35:M36"/>
    <mergeCell ref="D37:M38"/>
    <mergeCell ref="D39:M40"/>
    <mergeCell ref="A41:M41"/>
    <mergeCell ref="A42:C43"/>
    <mergeCell ref="D42:E43"/>
    <mergeCell ref="F42:M43"/>
    <mergeCell ref="D30:M31"/>
    <mergeCell ref="D18:M19"/>
    <mergeCell ref="A20:M20"/>
    <mergeCell ref="A21:C22"/>
    <mergeCell ref="D21:E22"/>
    <mergeCell ref="F21:M22"/>
    <mergeCell ref="D23:M24"/>
    <mergeCell ref="A25:M25"/>
    <mergeCell ref="A26:C27"/>
    <mergeCell ref="D26:E27"/>
    <mergeCell ref="F26:M27"/>
    <mergeCell ref="D28:M29"/>
    <mergeCell ref="A11:M11"/>
    <mergeCell ref="A12:M14"/>
    <mergeCell ref="A15:M15"/>
    <mergeCell ref="A16:C17"/>
    <mergeCell ref="D16:E17"/>
    <mergeCell ref="F16:M17"/>
    <mergeCell ref="L8:M8"/>
    <mergeCell ref="A9:I9"/>
    <mergeCell ref="J9:K9"/>
    <mergeCell ref="L9:M9"/>
    <mergeCell ref="A10:I10"/>
    <mergeCell ref="J10:K10"/>
    <mergeCell ref="L10:M10"/>
    <mergeCell ref="A1:M1"/>
    <mergeCell ref="B2:C2"/>
    <mergeCell ref="D2:F2"/>
    <mergeCell ref="G2:M2"/>
    <mergeCell ref="A3:M3"/>
    <mergeCell ref="A81:B81"/>
    <mergeCell ref="L81:M81"/>
    <mergeCell ref="A4:I4"/>
    <mergeCell ref="J4:K4"/>
    <mergeCell ref="L4:M4"/>
    <mergeCell ref="A5:I5"/>
    <mergeCell ref="J5:K5"/>
    <mergeCell ref="L5:M5"/>
    <mergeCell ref="A6:I6"/>
    <mergeCell ref="J6:K6"/>
    <mergeCell ref="L6:M6"/>
    <mergeCell ref="A7:I7"/>
    <mergeCell ref="J7:K7"/>
    <mergeCell ref="L7:M7"/>
    <mergeCell ref="A8:I8"/>
    <mergeCell ref="J8:K8"/>
  </mergeCells>
  <dataValidations count="2">
    <dataValidation allowBlank="1" showErrorMessage="1" sqref="A16:C17 A21:C22 A26:C27 A33:C34 A42:C43 A47:C48 A54:C55 A65:C66 A74:C75" xr:uid="{00000000-0002-0000-0F00-000000000000}"/>
    <dataValidation allowBlank="1" showErrorMessage="1" promptTitle="1. Mandatory-H&amp;S Items" prompt="Enter the cost(s) associated with H&amp;S amount listed on Work Order. " sqref="D16:M17 D21:M22 D26:M27 D33:M34 D42:M43 D47:M48 D54:M55 D74:M75 D65:M66" xr:uid="{00000000-0002-0000-0F00-000001000000}"/>
  </dataValidations>
  <hyperlinks>
    <hyperlink ref="A46" r:id="rId1" display="Attic Floors- Unconditoned Attic SWS " xr:uid="{00000000-0004-0000-0F00-000000000000}"/>
    <hyperlink ref="H56" r:id="rId2" xr:uid="{00000000-0004-0000-0F00-000001000000}"/>
    <hyperlink ref="H58" r:id="rId3" xr:uid="{00000000-0004-0000-0F00-000002000000}"/>
    <hyperlink ref="A53:M53" r:id="rId4" display="○ Window Replacement SWS" xr:uid="{00000000-0004-0000-0F00-000003000000}"/>
    <hyperlink ref="L62:M63" r:id="rId5" display="Pipe Insulation SWS" xr:uid="{00000000-0004-0000-0F00-000004000000}"/>
    <hyperlink ref="A20:M20" r:id="rId6" display="○WPN 22-7" xr:uid="{00000000-0004-0000-0F00-000005000000}"/>
    <hyperlink ref="A25:M25" r:id="rId7" display="○ Lighting Replacement SWS" xr:uid="{00000000-0004-0000-0F00-000006000000}"/>
    <hyperlink ref="A32:M32" r:id="rId8" display="○ Air sealing SWS" xr:uid="{00000000-0004-0000-0F00-000007000000}"/>
    <hyperlink ref="A41:M41" r:id="rId9" display="○ Duct sealing SWS" xr:uid="{00000000-0004-0000-0F00-000008000000}"/>
    <hyperlink ref="L60:M61" r:id="rId10" display="Tank Insulation SWS " xr:uid="{00000000-0004-0000-0F00-000009000000}"/>
    <hyperlink ref="A73:M73" r:id="rId11" display="○ Refrigerator Replacement SWS " xr:uid="{00000000-0004-0000-0F00-00000A000000}"/>
    <hyperlink ref="A80:M80" r:id="rId12" display="○ Heating &amp; Cooling: Equipment Installation SWS" xr:uid="{00000000-0004-0000-0F00-00000B000000}"/>
    <hyperlink ref="A46:M46" r:id="rId13" display="○ Attic Floors- Unconditioned Attic SWS " xr:uid="{00000000-0004-0000-0F00-00000C000000}"/>
  </hyperlinks>
  <printOptions horizontalCentered="1"/>
  <pageMargins left="0.2" right="0.2" top="0.25" bottom="0.25" header="0.05" footer="0.5"/>
  <pageSetup scale="80" orientation="portrait" horizontalDpi="300" verticalDpi="1200" r:id="rId14"/>
  <rowBreaks count="1" manualBreakCount="1">
    <brk id="53" max="16383" man="1"/>
  </rowBreaks>
  <drawing r:id="rId15"/>
  <legacyDrawing r:id="rId16"/>
  <mc:AlternateContent xmlns:mc="http://schemas.openxmlformats.org/markup-compatibility/2006">
    <mc:Choice Requires="x14">
      <controls>
        <mc:AlternateContent xmlns:mc="http://schemas.openxmlformats.org/markup-compatibility/2006">
          <mc:Choice Requires="x14">
            <control shapeId="46081" r:id="rId17" name="Check Box 1">
              <controlPr defaultSize="0" autoFill="0" autoLine="0" autoPict="0">
                <anchor moveWithCells="1">
                  <from>
                    <xdr:col>10</xdr:col>
                    <xdr:colOff>38100</xdr:colOff>
                    <xdr:row>3</xdr:row>
                    <xdr:rowOff>400050</xdr:rowOff>
                  </from>
                  <to>
                    <xdr:col>10</xdr:col>
                    <xdr:colOff>742950</xdr:colOff>
                    <xdr:row>5</xdr:row>
                    <xdr:rowOff>9525</xdr:rowOff>
                  </to>
                </anchor>
              </controlPr>
            </control>
          </mc:Choice>
        </mc:AlternateContent>
        <mc:AlternateContent xmlns:mc="http://schemas.openxmlformats.org/markup-compatibility/2006">
          <mc:Choice Requires="x14">
            <control shapeId="46082" r:id="rId18" name="Check Box 2">
              <controlPr defaultSize="0" autoFill="0" autoLine="0" autoPict="0">
                <anchor moveWithCells="1">
                  <from>
                    <xdr:col>12</xdr:col>
                    <xdr:colOff>19050</xdr:colOff>
                    <xdr:row>3</xdr:row>
                    <xdr:rowOff>390525</xdr:rowOff>
                  </from>
                  <to>
                    <xdr:col>12</xdr:col>
                    <xdr:colOff>781050</xdr:colOff>
                    <xdr:row>5</xdr:row>
                    <xdr:rowOff>28575</xdr:rowOff>
                  </to>
                </anchor>
              </controlPr>
            </control>
          </mc:Choice>
        </mc:AlternateContent>
        <mc:AlternateContent xmlns:mc="http://schemas.openxmlformats.org/markup-compatibility/2006">
          <mc:Choice Requires="x14">
            <control shapeId="46083" r:id="rId19" name="Check Box 3">
              <controlPr defaultSize="0" autoFill="0" autoLine="0" autoPict="0">
                <anchor moveWithCells="1">
                  <from>
                    <xdr:col>10</xdr:col>
                    <xdr:colOff>38100</xdr:colOff>
                    <xdr:row>5</xdr:row>
                    <xdr:rowOff>0</xdr:rowOff>
                  </from>
                  <to>
                    <xdr:col>10</xdr:col>
                    <xdr:colOff>742950</xdr:colOff>
                    <xdr:row>6</xdr:row>
                    <xdr:rowOff>28575</xdr:rowOff>
                  </to>
                </anchor>
              </controlPr>
            </control>
          </mc:Choice>
        </mc:AlternateContent>
        <mc:AlternateContent xmlns:mc="http://schemas.openxmlformats.org/markup-compatibility/2006">
          <mc:Choice Requires="x14">
            <control shapeId="46084" r:id="rId20" name="Check Box 4">
              <controlPr defaultSize="0" autoFill="0" autoLine="0" autoPict="0">
                <anchor moveWithCells="1">
                  <from>
                    <xdr:col>12</xdr:col>
                    <xdr:colOff>19050</xdr:colOff>
                    <xdr:row>4</xdr:row>
                    <xdr:rowOff>228600</xdr:rowOff>
                  </from>
                  <to>
                    <xdr:col>12</xdr:col>
                    <xdr:colOff>742950</xdr:colOff>
                    <xdr:row>6</xdr:row>
                    <xdr:rowOff>38100</xdr:rowOff>
                  </to>
                </anchor>
              </controlPr>
            </control>
          </mc:Choice>
        </mc:AlternateContent>
        <mc:AlternateContent xmlns:mc="http://schemas.openxmlformats.org/markup-compatibility/2006">
          <mc:Choice Requires="x14">
            <control shapeId="46085" r:id="rId21" name="Check Box 5">
              <controlPr defaultSize="0" autoFill="0" autoLine="0" autoPict="0">
                <anchor moveWithCells="1">
                  <from>
                    <xdr:col>10</xdr:col>
                    <xdr:colOff>38100</xdr:colOff>
                    <xdr:row>6</xdr:row>
                    <xdr:rowOff>0</xdr:rowOff>
                  </from>
                  <to>
                    <xdr:col>10</xdr:col>
                    <xdr:colOff>742950</xdr:colOff>
                    <xdr:row>7</xdr:row>
                    <xdr:rowOff>38100</xdr:rowOff>
                  </to>
                </anchor>
              </controlPr>
            </control>
          </mc:Choice>
        </mc:AlternateContent>
        <mc:AlternateContent xmlns:mc="http://schemas.openxmlformats.org/markup-compatibility/2006">
          <mc:Choice Requires="x14">
            <control shapeId="46086" r:id="rId22" name="Check Box 6">
              <controlPr defaultSize="0" autoFill="0" autoLine="0" autoPict="0">
                <anchor moveWithCells="1">
                  <from>
                    <xdr:col>12</xdr:col>
                    <xdr:colOff>19050</xdr:colOff>
                    <xdr:row>6</xdr:row>
                    <xdr:rowOff>9525</xdr:rowOff>
                  </from>
                  <to>
                    <xdr:col>12</xdr:col>
                    <xdr:colOff>695325</xdr:colOff>
                    <xdr:row>6</xdr:row>
                    <xdr:rowOff>219075</xdr:rowOff>
                  </to>
                </anchor>
              </controlPr>
            </control>
          </mc:Choice>
        </mc:AlternateContent>
        <mc:AlternateContent xmlns:mc="http://schemas.openxmlformats.org/markup-compatibility/2006">
          <mc:Choice Requires="x14">
            <control shapeId="46087" r:id="rId23" name="Check Box 7">
              <controlPr defaultSize="0" autoFill="0" autoLine="0" autoPict="0">
                <anchor moveWithCells="1">
                  <from>
                    <xdr:col>10</xdr:col>
                    <xdr:colOff>38100</xdr:colOff>
                    <xdr:row>7</xdr:row>
                    <xdr:rowOff>0</xdr:rowOff>
                  </from>
                  <to>
                    <xdr:col>10</xdr:col>
                    <xdr:colOff>742950</xdr:colOff>
                    <xdr:row>8</xdr:row>
                    <xdr:rowOff>38100</xdr:rowOff>
                  </to>
                </anchor>
              </controlPr>
            </control>
          </mc:Choice>
        </mc:AlternateContent>
        <mc:AlternateContent xmlns:mc="http://schemas.openxmlformats.org/markup-compatibility/2006">
          <mc:Choice Requires="x14">
            <control shapeId="46088" r:id="rId24" name="Check Box 8">
              <controlPr defaultSize="0" autoFill="0" autoLine="0" autoPict="0">
                <anchor moveWithCells="1">
                  <from>
                    <xdr:col>12</xdr:col>
                    <xdr:colOff>19050</xdr:colOff>
                    <xdr:row>7</xdr:row>
                    <xdr:rowOff>19050</xdr:rowOff>
                  </from>
                  <to>
                    <xdr:col>12</xdr:col>
                    <xdr:colOff>638175</xdr:colOff>
                    <xdr:row>7</xdr:row>
                    <xdr:rowOff>200025</xdr:rowOff>
                  </to>
                </anchor>
              </controlPr>
            </control>
          </mc:Choice>
        </mc:AlternateContent>
        <mc:AlternateContent xmlns:mc="http://schemas.openxmlformats.org/markup-compatibility/2006">
          <mc:Choice Requires="x14">
            <control shapeId="46089" r:id="rId25" name="Check Box 9">
              <controlPr defaultSize="0" autoFill="0" autoLine="0" autoPict="0">
                <anchor moveWithCells="1">
                  <from>
                    <xdr:col>10</xdr:col>
                    <xdr:colOff>38100</xdr:colOff>
                    <xdr:row>8</xdr:row>
                    <xdr:rowOff>19050</xdr:rowOff>
                  </from>
                  <to>
                    <xdr:col>10</xdr:col>
                    <xdr:colOff>742950</xdr:colOff>
                    <xdr:row>9</xdr:row>
                    <xdr:rowOff>57150</xdr:rowOff>
                  </to>
                </anchor>
              </controlPr>
            </control>
          </mc:Choice>
        </mc:AlternateContent>
        <mc:AlternateContent xmlns:mc="http://schemas.openxmlformats.org/markup-compatibility/2006">
          <mc:Choice Requires="x14">
            <control shapeId="46090" r:id="rId26" name="Check Box 10">
              <controlPr defaultSize="0" autoFill="0" autoLine="0" autoPict="0">
                <anchor moveWithCells="1">
                  <from>
                    <xdr:col>12</xdr:col>
                    <xdr:colOff>19050</xdr:colOff>
                    <xdr:row>8</xdr:row>
                    <xdr:rowOff>0</xdr:rowOff>
                  </from>
                  <to>
                    <xdr:col>12</xdr:col>
                    <xdr:colOff>742950</xdr:colOff>
                    <xdr:row>9</xdr:row>
                    <xdr:rowOff>38100</xdr:rowOff>
                  </to>
                </anchor>
              </controlPr>
            </control>
          </mc:Choice>
        </mc:AlternateContent>
        <mc:AlternateContent xmlns:mc="http://schemas.openxmlformats.org/markup-compatibility/2006">
          <mc:Choice Requires="x14">
            <control shapeId="46091" r:id="rId27" name="Check Box 11">
              <controlPr defaultSize="0" autoFill="0" autoLine="0" autoPict="0">
                <anchor moveWithCells="1">
                  <from>
                    <xdr:col>10</xdr:col>
                    <xdr:colOff>38100</xdr:colOff>
                    <xdr:row>9</xdr:row>
                    <xdr:rowOff>9525</xdr:rowOff>
                  </from>
                  <to>
                    <xdr:col>10</xdr:col>
                    <xdr:colOff>742950</xdr:colOff>
                    <xdr:row>10</xdr:row>
                    <xdr:rowOff>47625</xdr:rowOff>
                  </to>
                </anchor>
              </controlPr>
            </control>
          </mc:Choice>
        </mc:AlternateContent>
        <mc:AlternateContent xmlns:mc="http://schemas.openxmlformats.org/markup-compatibility/2006">
          <mc:Choice Requires="x14">
            <control shapeId="46092" r:id="rId28" name="Check Box 12">
              <controlPr defaultSize="0" autoFill="0" autoLine="0" autoPict="0">
                <anchor moveWithCells="1">
                  <from>
                    <xdr:col>12</xdr:col>
                    <xdr:colOff>19050</xdr:colOff>
                    <xdr:row>9</xdr:row>
                    <xdr:rowOff>9525</xdr:rowOff>
                  </from>
                  <to>
                    <xdr:col>12</xdr:col>
                    <xdr:colOff>742950</xdr:colOff>
                    <xdr:row>10</xdr:row>
                    <xdr:rowOff>57150</xdr:rowOff>
                  </to>
                </anchor>
              </controlPr>
            </control>
          </mc:Choice>
        </mc:AlternateContent>
        <mc:AlternateContent xmlns:mc="http://schemas.openxmlformats.org/markup-compatibility/2006">
          <mc:Choice Requires="x14">
            <control shapeId="46093" r:id="rId29" name="Check Box 13">
              <controlPr defaultSize="0" autoFill="0" autoLine="0" autoPict="0">
                <anchor moveWithCells="1">
                  <from>
                    <xdr:col>0</xdr:col>
                    <xdr:colOff>171450</xdr:colOff>
                    <xdr:row>29</xdr:row>
                    <xdr:rowOff>171450</xdr:rowOff>
                  </from>
                  <to>
                    <xdr:col>0</xdr:col>
                    <xdr:colOff>390525</xdr:colOff>
                    <xdr:row>31</xdr:row>
                    <xdr:rowOff>38100</xdr:rowOff>
                  </to>
                </anchor>
              </controlPr>
            </control>
          </mc:Choice>
        </mc:AlternateContent>
        <mc:AlternateContent xmlns:mc="http://schemas.openxmlformats.org/markup-compatibility/2006">
          <mc:Choice Requires="x14">
            <control shapeId="46094" r:id="rId30" name="Check Box 14">
              <controlPr defaultSize="0" autoFill="0" autoLine="0" autoPict="0">
                <anchor moveWithCells="1">
                  <from>
                    <xdr:col>2</xdr:col>
                    <xdr:colOff>200025</xdr:colOff>
                    <xdr:row>29</xdr:row>
                    <xdr:rowOff>171450</xdr:rowOff>
                  </from>
                  <to>
                    <xdr:col>2</xdr:col>
                    <xdr:colOff>400050</xdr:colOff>
                    <xdr:row>31</xdr:row>
                    <xdr:rowOff>38100</xdr:rowOff>
                  </to>
                </anchor>
              </controlPr>
            </control>
          </mc:Choice>
        </mc:AlternateContent>
        <mc:AlternateContent xmlns:mc="http://schemas.openxmlformats.org/markup-compatibility/2006">
          <mc:Choice Requires="x14">
            <control shapeId="46095" r:id="rId31" name="Check Box 15">
              <controlPr defaultSize="0" autoFill="0" autoLine="0" autoPict="0">
                <anchor moveWithCells="1">
                  <from>
                    <xdr:col>1</xdr:col>
                    <xdr:colOff>180975</xdr:colOff>
                    <xdr:row>29</xdr:row>
                    <xdr:rowOff>171450</xdr:rowOff>
                  </from>
                  <to>
                    <xdr:col>1</xdr:col>
                    <xdr:colOff>428625</xdr:colOff>
                    <xdr:row>31</xdr:row>
                    <xdr:rowOff>38100</xdr:rowOff>
                  </to>
                </anchor>
              </controlPr>
            </control>
          </mc:Choice>
        </mc:AlternateContent>
        <mc:AlternateContent xmlns:mc="http://schemas.openxmlformats.org/markup-compatibility/2006">
          <mc:Choice Requires="x14">
            <control shapeId="46096" r:id="rId32" name="Check Box 16">
              <controlPr defaultSize="0" autoFill="0" autoLine="0" autoPict="0">
                <anchor moveWithCells="1">
                  <from>
                    <xdr:col>0</xdr:col>
                    <xdr:colOff>190500</xdr:colOff>
                    <xdr:row>36</xdr:row>
                    <xdr:rowOff>133350</xdr:rowOff>
                  </from>
                  <to>
                    <xdr:col>1</xdr:col>
                    <xdr:colOff>114300</xdr:colOff>
                    <xdr:row>38</xdr:row>
                    <xdr:rowOff>66675</xdr:rowOff>
                  </to>
                </anchor>
              </controlPr>
            </control>
          </mc:Choice>
        </mc:AlternateContent>
        <mc:AlternateContent xmlns:mc="http://schemas.openxmlformats.org/markup-compatibility/2006">
          <mc:Choice Requires="x14">
            <control shapeId="46097" r:id="rId33" name="Check Box 17">
              <controlPr defaultSize="0" autoFill="0" autoLine="0" autoPict="0">
                <anchor moveWithCells="1">
                  <from>
                    <xdr:col>2</xdr:col>
                    <xdr:colOff>180975</xdr:colOff>
                    <xdr:row>36</xdr:row>
                    <xdr:rowOff>133350</xdr:rowOff>
                  </from>
                  <to>
                    <xdr:col>3</xdr:col>
                    <xdr:colOff>285750</xdr:colOff>
                    <xdr:row>38</xdr:row>
                    <xdr:rowOff>38100</xdr:rowOff>
                  </to>
                </anchor>
              </controlPr>
            </control>
          </mc:Choice>
        </mc:AlternateContent>
        <mc:AlternateContent xmlns:mc="http://schemas.openxmlformats.org/markup-compatibility/2006">
          <mc:Choice Requires="x14">
            <control shapeId="46098" r:id="rId34" name="Check Box 18">
              <controlPr defaultSize="0" autoFill="0" autoLine="0" autoPict="0">
                <anchor moveWithCells="1">
                  <from>
                    <xdr:col>1</xdr:col>
                    <xdr:colOff>190500</xdr:colOff>
                    <xdr:row>36</xdr:row>
                    <xdr:rowOff>123825</xdr:rowOff>
                  </from>
                  <to>
                    <xdr:col>1</xdr:col>
                    <xdr:colOff>571500</xdr:colOff>
                    <xdr:row>38</xdr:row>
                    <xdr:rowOff>38100</xdr:rowOff>
                  </to>
                </anchor>
              </controlPr>
            </control>
          </mc:Choice>
        </mc:AlternateContent>
        <mc:AlternateContent xmlns:mc="http://schemas.openxmlformats.org/markup-compatibility/2006">
          <mc:Choice Requires="x14">
            <control shapeId="46099" r:id="rId35" name="Check Box 19">
              <controlPr defaultSize="0" autoFill="0" autoLine="0" autoPict="0">
                <anchor moveWithCells="1">
                  <from>
                    <xdr:col>0</xdr:col>
                    <xdr:colOff>180975</xdr:colOff>
                    <xdr:row>38</xdr:row>
                    <xdr:rowOff>171450</xdr:rowOff>
                  </from>
                  <to>
                    <xdr:col>1</xdr:col>
                    <xdr:colOff>314325</xdr:colOff>
                    <xdr:row>40</xdr:row>
                    <xdr:rowOff>9525</xdr:rowOff>
                  </to>
                </anchor>
              </controlPr>
            </control>
          </mc:Choice>
        </mc:AlternateContent>
        <mc:AlternateContent xmlns:mc="http://schemas.openxmlformats.org/markup-compatibility/2006">
          <mc:Choice Requires="x14">
            <control shapeId="46100" r:id="rId36" name="Check Box 20">
              <controlPr defaultSize="0" autoFill="0" autoLine="0" autoPict="0">
                <anchor moveWithCells="1">
                  <from>
                    <xdr:col>2</xdr:col>
                    <xdr:colOff>190500</xdr:colOff>
                    <xdr:row>38</xdr:row>
                    <xdr:rowOff>171450</xdr:rowOff>
                  </from>
                  <to>
                    <xdr:col>3</xdr:col>
                    <xdr:colOff>314325</xdr:colOff>
                    <xdr:row>40</xdr:row>
                    <xdr:rowOff>9525</xdr:rowOff>
                  </to>
                </anchor>
              </controlPr>
            </control>
          </mc:Choice>
        </mc:AlternateContent>
        <mc:AlternateContent xmlns:mc="http://schemas.openxmlformats.org/markup-compatibility/2006">
          <mc:Choice Requires="x14">
            <control shapeId="46101" r:id="rId37" name="Check Box 21">
              <controlPr defaultSize="0" autoFill="0" autoLine="0" autoPict="0">
                <anchor moveWithCells="1">
                  <from>
                    <xdr:col>1</xdr:col>
                    <xdr:colOff>209550</xdr:colOff>
                    <xdr:row>38</xdr:row>
                    <xdr:rowOff>171450</xdr:rowOff>
                  </from>
                  <to>
                    <xdr:col>2</xdr:col>
                    <xdr:colOff>57150</xdr:colOff>
                    <xdr:row>40</xdr:row>
                    <xdr:rowOff>0</xdr:rowOff>
                  </to>
                </anchor>
              </controlPr>
            </control>
          </mc:Choice>
        </mc:AlternateContent>
        <mc:AlternateContent xmlns:mc="http://schemas.openxmlformats.org/markup-compatibility/2006">
          <mc:Choice Requires="x14">
            <control shapeId="46102" r:id="rId38" name="Check Box 22">
              <controlPr defaultSize="0" autoFill="0" autoLine="0" autoPict="0">
                <anchor moveWithCells="1">
                  <from>
                    <xdr:col>0</xdr:col>
                    <xdr:colOff>171450</xdr:colOff>
                    <xdr:row>17</xdr:row>
                    <xdr:rowOff>171450</xdr:rowOff>
                  </from>
                  <to>
                    <xdr:col>0</xdr:col>
                    <xdr:colOff>390525</xdr:colOff>
                    <xdr:row>19</xdr:row>
                    <xdr:rowOff>38100</xdr:rowOff>
                  </to>
                </anchor>
              </controlPr>
            </control>
          </mc:Choice>
        </mc:AlternateContent>
        <mc:AlternateContent xmlns:mc="http://schemas.openxmlformats.org/markup-compatibility/2006">
          <mc:Choice Requires="x14">
            <control shapeId="46103" r:id="rId39" name="Check Box 23">
              <controlPr defaultSize="0" autoFill="0" autoLine="0" autoPict="0">
                <anchor moveWithCells="1">
                  <from>
                    <xdr:col>2</xdr:col>
                    <xdr:colOff>200025</xdr:colOff>
                    <xdr:row>17</xdr:row>
                    <xdr:rowOff>171450</xdr:rowOff>
                  </from>
                  <to>
                    <xdr:col>2</xdr:col>
                    <xdr:colOff>400050</xdr:colOff>
                    <xdr:row>19</xdr:row>
                    <xdr:rowOff>38100</xdr:rowOff>
                  </to>
                </anchor>
              </controlPr>
            </control>
          </mc:Choice>
        </mc:AlternateContent>
        <mc:AlternateContent xmlns:mc="http://schemas.openxmlformats.org/markup-compatibility/2006">
          <mc:Choice Requires="x14">
            <control shapeId="46104" r:id="rId40" name="Check Box 24">
              <controlPr defaultSize="0" autoFill="0" autoLine="0" autoPict="0">
                <anchor moveWithCells="1">
                  <from>
                    <xdr:col>1</xdr:col>
                    <xdr:colOff>180975</xdr:colOff>
                    <xdr:row>17</xdr:row>
                    <xdr:rowOff>171450</xdr:rowOff>
                  </from>
                  <to>
                    <xdr:col>1</xdr:col>
                    <xdr:colOff>428625</xdr:colOff>
                    <xdr:row>19</xdr:row>
                    <xdr:rowOff>38100</xdr:rowOff>
                  </to>
                </anchor>
              </controlPr>
            </control>
          </mc:Choice>
        </mc:AlternateContent>
        <mc:AlternateContent xmlns:mc="http://schemas.openxmlformats.org/markup-compatibility/2006">
          <mc:Choice Requires="x14">
            <control shapeId="46105" r:id="rId41" name="Check Box 25">
              <controlPr defaultSize="0" autoFill="0" autoLine="0" autoPict="0">
                <anchor moveWithCells="1">
                  <from>
                    <xdr:col>0</xdr:col>
                    <xdr:colOff>171450</xdr:colOff>
                    <xdr:row>22</xdr:row>
                    <xdr:rowOff>171450</xdr:rowOff>
                  </from>
                  <to>
                    <xdr:col>0</xdr:col>
                    <xdr:colOff>390525</xdr:colOff>
                    <xdr:row>23</xdr:row>
                    <xdr:rowOff>238125</xdr:rowOff>
                  </to>
                </anchor>
              </controlPr>
            </control>
          </mc:Choice>
        </mc:AlternateContent>
        <mc:AlternateContent xmlns:mc="http://schemas.openxmlformats.org/markup-compatibility/2006">
          <mc:Choice Requires="x14">
            <control shapeId="46106" r:id="rId42" name="Check Box 26">
              <controlPr defaultSize="0" autoFill="0" autoLine="0" autoPict="0">
                <anchor moveWithCells="1">
                  <from>
                    <xdr:col>2</xdr:col>
                    <xdr:colOff>200025</xdr:colOff>
                    <xdr:row>22</xdr:row>
                    <xdr:rowOff>171450</xdr:rowOff>
                  </from>
                  <to>
                    <xdr:col>2</xdr:col>
                    <xdr:colOff>400050</xdr:colOff>
                    <xdr:row>23</xdr:row>
                    <xdr:rowOff>238125</xdr:rowOff>
                  </to>
                </anchor>
              </controlPr>
            </control>
          </mc:Choice>
        </mc:AlternateContent>
        <mc:AlternateContent xmlns:mc="http://schemas.openxmlformats.org/markup-compatibility/2006">
          <mc:Choice Requires="x14">
            <control shapeId="46107" r:id="rId43" name="Check Box 27">
              <controlPr defaultSize="0" autoFill="0" autoLine="0" autoPict="0">
                <anchor moveWithCells="1">
                  <from>
                    <xdr:col>1</xdr:col>
                    <xdr:colOff>180975</xdr:colOff>
                    <xdr:row>22</xdr:row>
                    <xdr:rowOff>171450</xdr:rowOff>
                  </from>
                  <to>
                    <xdr:col>1</xdr:col>
                    <xdr:colOff>428625</xdr:colOff>
                    <xdr:row>23</xdr:row>
                    <xdr:rowOff>238125</xdr:rowOff>
                  </to>
                </anchor>
              </controlPr>
            </control>
          </mc:Choice>
        </mc:AlternateContent>
        <mc:AlternateContent xmlns:mc="http://schemas.openxmlformats.org/markup-compatibility/2006">
          <mc:Choice Requires="x14">
            <control shapeId="46108" r:id="rId44" name="Check Box 28">
              <controlPr defaultSize="0" autoFill="0" autoLine="0" autoPict="0">
                <anchor moveWithCells="1">
                  <from>
                    <xdr:col>0</xdr:col>
                    <xdr:colOff>171450</xdr:colOff>
                    <xdr:row>27</xdr:row>
                    <xdr:rowOff>171450</xdr:rowOff>
                  </from>
                  <to>
                    <xdr:col>0</xdr:col>
                    <xdr:colOff>390525</xdr:colOff>
                    <xdr:row>29</xdr:row>
                    <xdr:rowOff>38100</xdr:rowOff>
                  </to>
                </anchor>
              </controlPr>
            </control>
          </mc:Choice>
        </mc:AlternateContent>
        <mc:AlternateContent xmlns:mc="http://schemas.openxmlformats.org/markup-compatibility/2006">
          <mc:Choice Requires="x14">
            <control shapeId="46109" r:id="rId45" name="Check Box 29">
              <controlPr defaultSize="0" autoFill="0" autoLine="0" autoPict="0">
                <anchor moveWithCells="1">
                  <from>
                    <xdr:col>2</xdr:col>
                    <xdr:colOff>200025</xdr:colOff>
                    <xdr:row>27</xdr:row>
                    <xdr:rowOff>171450</xdr:rowOff>
                  </from>
                  <to>
                    <xdr:col>2</xdr:col>
                    <xdr:colOff>400050</xdr:colOff>
                    <xdr:row>29</xdr:row>
                    <xdr:rowOff>38100</xdr:rowOff>
                  </to>
                </anchor>
              </controlPr>
            </control>
          </mc:Choice>
        </mc:AlternateContent>
        <mc:AlternateContent xmlns:mc="http://schemas.openxmlformats.org/markup-compatibility/2006">
          <mc:Choice Requires="x14">
            <control shapeId="46110" r:id="rId46" name="Check Box 30">
              <controlPr defaultSize="0" autoFill="0" autoLine="0" autoPict="0">
                <anchor moveWithCells="1">
                  <from>
                    <xdr:col>1</xdr:col>
                    <xdr:colOff>180975</xdr:colOff>
                    <xdr:row>27</xdr:row>
                    <xdr:rowOff>171450</xdr:rowOff>
                  </from>
                  <to>
                    <xdr:col>1</xdr:col>
                    <xdr:colOff>428625</xdr:colOff>
                    <xdr:row>29</xdr:row>
                    <xdr:rowOff>38100</xdr:rowOff>
                  </to>
                </anchor>
              </controlPr>
            </control>
          </mc:Choice>
        </mc:AlternateContent>
        <mc:AlternateContent xmlns:mc="http://schemas.openxmlformats.org/markup-compatibility/2006">
          <mc:Choice Requires="x14">
            <control shapeId="46111" r:id="rId47" name="Check Box 31">
              <controlPr defaultSize="0" autoFill="0" autoLine="0" autoPict="0">
                <anchor moveWithCells="1">
                  <from>
                    <xdr:col>0</xdr:col>
                    <xdr:colOff>190500</xdr:colOff>
                    <xdr:row>34</xdr:row>
                    <xdr:rowOff>114300</xdr:rowOff>
                  </from>
                  <to>
                    <xdr:col>1</xdr:col>
                    <xdr:colOff>9525</xdr:colOff>
                    <xdr:row>36</xdr:row>
                    <xdr:rowOff>47625</xdr:rowOff>
                  </to>
                </anchor>
              </controlPr>
            </control>
          </mc:Choice>
        </mc:AlternateContent>
        <mc:AlternateContent xmlns:mc="http://schemas.openxmlformats.org/markup-compatibility/2006">
          <mc:Choice Requires="x14">
            <control shapeId="46112" r:id="rId48" name="Check Box 32">
              <controlPr defaultSize="0" autoFill="0" autoLine="0" autoPict="0">
                <anchor moveWithCells="1">
                  <from>
                    <xdr:col>2</xdr:col>
                    <xdr:colOff>180975</xdr:colOff>
                    <xdr:row>34</xdr:row>
                    <xdr:rowOff>133350</xdr:rowOff>
                  </from>
                  <to>
                    <xdr:col>2</xdr:col>
                    <xdr:colOff>581025</xdr:colOff>
                    <xdr:row>36</xdr:row>
                    <xdr:rowOff>38100</xdr:rowOff>
                  </to>
                </anchor>
              </controlPr>
            </control>
          </mc:Choice>
        </mc:AlternateContent>
        <mc:AlternateContent xmlns:mc="http://schemas.openxmlformats.org/markup-compatibility/2006">
          <mc:Choice Requires="x14">
            <control shapeId="46113" r:id="rId49" name="Check Box 33">
              <controlPr defaultSize="0" autoFill="0" autoLine="0" autoPict="0">
                <anchor moveWithCells="1">
                  <from>
                    <xdr:col>1</xdr:col>
                    <xdr:colOff>190500</xdr:colOff>
                    <xdr:row>34</xdr:row>
                    <xdr:rowOff>133350</xdr:rowOff>
                  </from>
                  <to>
                    <xdr:col>2</xdr:col>
                    <xdr:colOff>19050</xdr:colOff>
                    <xdr:row>36</xdr:row>
                    <xdr:rowOff>47625</xdr:rowOff>
                  </to>
                </anchor>
              </controlPr>
            </control>
          </mc:Choice>
        </mc:AlternateContent>
        <mc:AlternateContent xmlns:mc="http://schemas.openxmlformats.org/markup-compatibility/2006">
          <mc:Choice Requires="x14">
            <control shapeId="46114" r:id="rId50" name="Check Box 34">
              <controlPr defaultSize="0" autoFill="0" autoLine="0" autoPict="0">
                <anchor moveWithCells="1">
                  <from>
                    <xdr:col>0</xdr:col>
                    <xdr:colOff>200025</xdr:colOff>
                    <xdr:row>43</xdr:row>
                    <xdr:rowOff>228600</xdr:rowOff>
                  </from>
                  <to>
                    <xdr:col>1</xdr:col>
                    <xdr:colOff>333375</xdr:colOff>
                    <xdr:row>45</xdr:row>
                    <xdr:rowOff>19050</xdr:rowOff>
                  </to>
                </anchor>
              </controlPr>
            </control>
          </mc:Choice>
        </mc:AlternateContent>
        <mc:AlternateContent xmlns:mc="http://schemas.openxmlformats.org/markup-compatibility/2006">
          <mc:Choice Requires="x14">
            <control shapeId="46115" r:id="rId51" name="Check Box 35">
              <controlPr defaultSize="0" autoFill="0" autoLine="0" autoPict="0">
                <anchor moveWithCells="1">
                  <from>
                    <xdr:col>2</xdr:col>
                    <xdr:colOff>180975</xdr:colOff>
                    <xdr:row>43</xdr:row>
                    <xdr:rowOff>228600</xdr:rowOff>
                  </from>
                  <to>
                    <xdr:col>3</xdr:col>
                    <xdr:colOff>304800</xdr:colOff>
                    <xdr:row>45</xdr:row>
                    <xdr:rowOff>19050</xdr:rowOff>
                  </to>
                </anchor>
              </controlPr>
            </control>
          </mc:Choice>
        </mc:AlternateContent>
        <mc:AlternateContent xmlns:mc="http://schemas.openxmlformats.org/markup-compatibility/2006">
          <mc:Choice Requires="x14">
            <control shapeId="46116" r:id="rId52" name="Check Box 36">
              <controlPr defaultSize="0" autoFill="0" autoLine="0" autoPict="0">
                <anchor moveWithCells="1">
                  <from>
                    <xdr:col>1</xdr:col>
                    <xdr:colOff>190500</xdr:colOff>
                    <xdr:row>43</xdr:row>
                    <xdr:rowOff>228600</xdr:rowOff>
                  </from>
                  <to>
                    <xdr:col>2</xdr:col>
                    <xdr:colOff>38100</xdr:colOff>
                    <xdr:row>45</xdr:row>
                    <xdr:rowOff>9525</xdr:rowOff>
                  </to>
                </anchor>
              </controlPr>
            </control>
          </mc:Choice>
        </mc:AlternateContent>
        <mc:AlternateContent xmlns:mc="http://schemas.openxmlformats.org/markup-compatibility/2006">
          <mc:Choice Requires="x14">
            <control shapeId="46117" r:id="rId53" name="Check Box 37">
              <controlPr defaultSize="0" autoFill="0" autoLine="0" autoPict="0">
                <anchor moveWithCells="1">
                  <from>
                    <xdr:col>0</xdr:col>
                    <xdr:colOff>190500</xdr:colOff>
                    <xdr:row>48</xdr:row>
                    <xdr:rowOff>142875</xdr:rowOff>
                  </from>
                  <to>
                    <xdr:col>1</xdr:col>
                    <xdr:colOff>323850</xdr:colOff>
                    <xdr:row>50</xdr:row>
                    <xdr:rowOff>28575</xdr:rowOff>
                  </to>
                </anchor>
              </controlPr>
            </control>
          </mc:Choice>
        </mc:AlternateContent>
        <mc:AlternateContent xmlns:mc="http://schemas.openxmlformats.org/markup-compatibility/2006">
          <mc:Choice Requires="x14">
            <control shapeId="46118" r:id="rId54" name="Check Box 38">
              <controlPr defaultSize="0" autoFill="0" autoLine="0" autoPict="0">
                <anchor moveWithCells="1">
                  <from>
                    <xdr:col>2</xdr:col>
                    <xdr:colOff>180975</xdr:colOff>
                    <xdr:row>48</xdr:row>
                    <xdr:rowOff>142875</xdr:rowOff>
                  </from>
                  <to>
                    <xdr:col>3</xdr:col>
                    <xdr:colOff>304800</xdr:colOff>
                    <xdr:row>50</xdr:row>
                    <xdr:rowOff>28575</xdr:rowOff>
                  </to>
                </anchor>
              </controlPr>
            </control>
          </mc:Choice>
        </mc:AlternateContent>
        <mc:AlternateContent xmlns:mc="http://schemas.openxmlformats.org/markup-compatibility/2006">
          <mc:Choice Requires="x14">
            <control shapeId="46119" r:id="rId55" name="Check Box 39">
              <controlPr defaultSize="0" autoFill="0" autoLine="0" autoPict="0">
                <anchor moveWithCells="1">
                  <from>
                    <xdr:col>1</xdr:col>
                    <xdr:colOff>190500</xdr:colOff>
                    <xdr:row>48</xdr:row>
                    <xdr:rowOff>142875</xdr:rowOff>
                  </from>
                  <to>
                    <xdr:col>2</xdr:col>
                    <xdr:colOff>38100</xdr:colOff>
                    <xdr:row>50</xdr:row>
                    <xdr:rowOff>19050</xdr:rowOff>
                  </to>
                </anchor>
              </controlPr>
            </control>
          </mc:Choice>
        </mc:AlternateContent>
        <mc:AlternateContent xmlns:mc="http://schemas.openxmlformats.org/markup-compatibility/2006">
          <mc:Choice Requires="x14">
            <control shapeId="46120" r:id="rId56" name="Check Box 40">
              <controlPr defaultSize="0" autoFill="0" autoLine="0" autoPict="0">
                <anchor moveWithCells="1">
                  <from>
                    <xdr:col>0</xdr:col>
                    <xdr:colOff>209550</xdr:colOff>
                    <xdr:row>55</xdr:row>
                    <xdr:rowOff>152400</xdr:rowOff>
                  </from>
                  <to>
                    <xdr:col>1</xdr:col>
                    <xdr:colOff>342900</xdr:colOff>
                    <xdr:row>57</xdr:row>
                    <xdr:rowOff>38100</xdr:rowOff>
                  </to>
                </anchor>
              </controlPr>
            </control>
          </mc:Choice>
        </mc:AlternateContent>
        <mc:AlternateContent xmlns:mc="http://schemas.openxmlformats.org/markup-compatibility/2006">
          <mc:Choice Requires="x14">
            <control shapeId="46121" r:id="rId57" name="Check Box 41">
              <controlPr defaultSize="0" autoFill="0" autoLine="0" autoPict="0">
                <anchor moveWithCells="1">
                  <from>
                    <xdr:col>2</xdr:col>
                    <xdr:colOff>190500</xdr:colOff>
                    <xdr:row>55</xdr:row>
                    <xdr:rowOff>161925</xdr:rowOff>
                  </from>
                  <to>
                    <xdr:col>3</xdr:col>
                    <xdr:colOff>314325</xdr:colOff>
                    <xdr:row>57</xdr:row>
                    <xdr:rowOff>47625</xdr:rowOff>
                  </to>
                </anchor>
              </controlPr>
            </control>
          </mc:Choice>
        </mc:AlternateContent>
        <mc:AlternateContent xmlns:mc="http://schemas.openxmlformats.org/markup-compatibility/2006">
          <mc:Choice Requires="x14">
            <control shapeId="46122" r:id="rId58" name="Check Box 42">
              <controlPr defaultSize="0" autoFill="0" autoLine="0" autoPict="0">
                <anchor moveWithCells="1">
                  <from>
                    <xdr:col>1</xdr:col>
                    <xdr:colOff>200025</xdr:colOff>
                    <xdr:row>55</xdr:row>
                    <xdr:rowOff>152400</xdr:rowOff>
                  </from>
                  <to>
                    <xdr:col>2</xdr:col>
                    <xdr:colOff>47625</xdr:colOff>
                    <xdr:row>57</xdr:row>
                    <xdr:rowOff>28575</xdr:rowOff>
                  </to>
                </anchor>
              </controlPr>
            </control>
          </mc:Choice>
        </mc:AlternateContent>
        <mc:AlternateContent xmlns:mc="http://schemas.openxmlformats.org/markup-compatibility/2006">
          <mc:Choice Requires="x14">
            <control shapeId="46123" r:id="rId59" name="Check Box 43">
              <controlPr defaultSize="0" autoFill="0" autoLine="0" autoPict="0">
                <anchor moveWithCells="1">
                  <from>
                    <xdr:col>0</xdr:col>
                    <xdr:colOff>209550</xdr:colOff>
                    <xdr:row>57</xdr:row>
                    <xdr:rowOff>133350</xdr:rowOff>
                  </from>
                  <to>
                    <xdr:col>1</xdr:col>
                    <xdr:colOff>342900</xdr:colOff>
                    <xdr:row>59</xdr:row>
                    <xdr:rowOff>19050</xdr:rowOff>
                  </to>
                </anchor>
              </controlPr>
            </control>
          </mc:Choice>
        </mc:AlternateContent>
        <mc:AlternateContent xmlns:mc="http://schemas.openxmlformats.org/markup-compatibility/2006">
          <mc:Choice Requires="x14">
            <control shapeId="46124" r:id="rId60" name="Check Box 44">
              <controlPr defaultSize="0" autoFill="0" autoLine="0" autoPict="0">
                <anchor moveWithCells="1">
                  <from>
                    <xdr:col>2</xdr:col>
                    <xdr:colOff>200025</xdr:colOff>
                    <xdr:row>57</xdr:row>
                    <xdr:rowOff>171450</xdr:rowOff>
                  </from>
                  <to>
                    <xdr:col>3</xdr:col>
                    <xdr:colOff>323850</xdr:colOff>
                    <xdr:row>59</xdr:row>
                    <xdr:rowOff>57150</xdr:rowOff>
                  </to>
                </anchor>
              </controlPr>
            </control>
          </mc:Choice>
        </mc:AlternateContent>
        <mc:AlternateContent xmlns:mc="http://schemas.openxmlformats.org/markup-compatibility/2006">
          <mc:Choice Requires="x14">
            <control shapeId="46125" r:id="rId61" name="Check Box 45">
              <controlPr defaultSize="0" autoFill="0" autoLine="0" autoPict="0">
                <anchor moveWithCells="1">
                  <from>
                    <xdr:col>1</xdr:col>
                    <xdr:colOff>200025</xdr:colOff>
                    <xdr:row>57</xdr:row>
                    <xdr:rowOff>161925</xdr:rowOff>
                  </from>
                  <to>
                    <xdr:col>2</xdr:col>
                    <xdr:colOff>47625</xdr:colOff>
                    <xdr:row>59</xdr:row>
                    <xdr:rowOff>38100</xdr:rowOff>
                  </to>
                </anchor>
              </controlPr>
            </control>
          </mc:Choice>
        </mc:AlternateContent>
        <mc:AlternateContent xmlns:mc="http://schemas.openxmlformats.org/markup-compatibility/2006">
          <mc:Choice Requires="x14">
            <control shapeId="46126" r:id="rId62" name="Check Box 46">
              <controlPr defaultSize="0" autoFill="0" autoLine="0" autoPict="0">
                <anchor moveWithCells="1">
                  <from>
                    <xdr:col>0</xdr:col>
                    <xdr:colOff>209550</xdr:colOff>
                    <xdr:row>59</xdr:row>
                    <xdr:rowOff>142875</xdr:rowOff>
                  </from>
                  <to>
                    <xdr:col>1</xdr:col>
                    <xdr:colOff>342900</xdr:colOff>
                    <xdr:row>61</xdr:row>
                    <xdr:rowOff>28575</xdr:rowOff>
                  </to>
                </anchor>
              </controlPr>
            </control>
          </mc:Choice>
        </mc:AlternateContent>
        <mc:AlternateContent xmlns:mc="http://schemas.openxmlformats.org/markup-compatibility/2006">
          <mc:Choice Requires="x14">
            <control shapeId="46127" r:id="rId63" name="Check Box 47">
              <controlPr defaultSize="0" autoFill="0" autoLine="0" autoPict="0">
                <anchor moveWithCells="1">
                  <from>
                    <xdr:col>2</xdr:col>
                    <xdr:colOff>190500</xdr:colOff>
                    <xdr:row>59</xdr:row>
                    <xdr:rowOff>152400</xdr:rowOff>
                  </from>
                  <to>
                    <xdr:col>3</xdr:col>
                    <xdr:colOff>314325</xdr:colOff>
                    <xdr:row>61</xdr:row>
                    <xdr:rowOff>38100</xdr:rowOff>
                  </to>
                </anchor>
              </controlPr>
            </control>
          </mc:Choice>
        </mc:AlternateContent>
        <mc:AlternateContent xmlns:mc="http://schemas.openxmlformats.org/markup-compatibility/2006">
          <mc:Choice Requires="x14">
            <control shapeId="46128" r:id="rId64" name="Check Box 48">
              <controlPr defaultSize="0" autoFill="0" autoLine="0" autoPict="0">
                <anchor moveWithCells="1">
                  <from>
                    <xdr:col>1</xdr:col>
                    <xdr:colOff>200025</xdr:colOff>
                    <xdr:row>59</xdr:row>
                    <xdr:rowOff>161925</xdr:rowOff>
                  </from>
                  <to>
                    <xdr:col>2</xdr:col>
                    <xdr:colOff>47625</xdr:colOff>
                    <xdr:row>61</xdr:row>
                    <xdr:rowOff>38100</xdr:rowOff>
                  </to>
                </anchor>
              </controlPr>
            </control>
          </mc:Choice>
        </mc:AlternateContent>
        <mc:AlternateContent xmlns:mc="http://schemas.openxmlformats.org/markup-compatibility/2006">
          <mc:Choice Requires="x14">
            <control shapeId="46129" r:id="rId65" name="Check Box 49">
              <controlPr defaultSize="0" autoFill="0" autoLine="0" autoPict="0">
                <anchor moveWithCells="1">
                  <from>
                    <xdr:col>0</xdr:col>
                    <xdr:colOff>200025</xdr:colOff>
                    <xdr:row>61</xdr:row>
                    <xdr:rowOff>152400</xdr:rowOff>
                  </from>
                  <to>
                    <xdr:col>1</xdr:col>
                    <xdr:colOff>333375</xdr:colOff>
                    <xdr:row>63</xdr:row>
                    <xdr:rowOff>38100</xdr:rowOff>
                  </to>
                </anchor>
              </controlPr>
            </control>
          </mc:Choice>
        </mc:AlternateContent>
        <mc:AlternateContent xmlns:mc="http://schemas.openxmlformats.org/markup-compatibility/2006">
          <mc:Choice Requires="x14">
            <control shapeId="46130" r:id="rId66" name="Check Box 50">
              <controlPr defaultSize="0" autoFill="0" autoLine="0" autoPict="0">
                <anchor moveWithCells="1">
                  <from>
                    <xdr:col>2</xdr:col>
                    <xdr:colOff>171450</xdr:colOff>
                    <xdr:row>61</xdr:row>
                    <xdr:rowOff>152400</xdr:rowOff>
                  </from>
                  <to>
                    <xdr:col>3</xdr:col>
                    <xdr:colOff>295275</xdr:colOff>
                    <xdr:row>63</xdr:row>
                    <xdr:rowOff>38100</xdr:rowOff>
                  </to>
                </anchor>
              </controlPr>
            </control>
          </mc:Choice>
        </mc:AlternateContent>
        <mc:AlternateContent xmlns:mc="http://schemas.openxmlformats.org/markup-compatibility/2006">
          <mc:Choice Requires="x14">
            <control shapeId="46131" r:id="rId67" name="Check Box 51">
              <controlPr defaultSize="0" autoFill="0" autoLine="0" autoPict="0">
                <anchor moveWithCells="1">
                  <from>
                    <xdr:col>1</xdr:col>
                    <xdr:colOff>190500</xdr:colOff>
                    <xdr:row>61</xdr:row>
                    <xdr:rowOff>142875</xdr:rowOff>
                  </from>
                  <to>
                    <xdr:col>2</xdr:col>
                    <xdr:colOff>38100</xdr:colOff>
                    <xdr:row>63</xdr:row>
                    <xdr:rowOff>19050</xdr:rowOff>
                  </to>
                </anchor>
              </controlPr>
            </control>
          </mc:Choice>
        </mc:AlternateContent>
        <mc:AlternateContent xmlns:mc="http://schemas.openxmlformats.org/markup-compatibility/2006">
          <mc:Choice Requires="x14">
            <control shapeId="46132" r:id="rId68" name="Check Box 52">
              <controlPr defaultSize="0" autoFill="0" autoLine="0" autoPict="0">
                <anchor moveWithCells="1">
                  <from>
                    <xdr:col>0</xdr:col>
                    <xdr:colOff>190500</xdr:colOff>
                    <xdr:row>76</xdr:row>
                    <xdr:rowOff>38100</xdr:rowOff>
                  </from>
                  <to>
                    <xdr:col>1</xdr:col>
                    <xdr:colOff>95250</xdr:colOff>
                    <xdr:row>76</xdr:row>
                    <xdr:rowOff>238125</xdr:rowOff>
                  </to>
                </anchor>
              </controlPr>
            </control>
          </mc:Choice>
        </mc:AlternateContent>
        <mc:AlternateContent xmlns:mc="http://schemas.openxmlformats.org/markup-compatibility/2006">
          <mc:Choice Requires="x14">
            <control shapeId="46133" r:id="rId69" name="Check Box 53">
              <controlPr defaultSize="0" autoFill="0" autoLine="0" autoPict="0">
                <anchor moveWithCells="1">
                  <from>
                    <xdr:col>2</xdr:col>
                    <xdr:colOff>200025</xdr:colOff>
                    <xdr:row>76</xdr:row>
                    <xdr:rowOff>28575</xdr:rowOff>
                  </from>
                  <to>
                    <xdr:col>3</xdr:col>
                    <xdr:colOff>95250</xdr:colOff>
                    <xdr:row>76</xdr:row>
                    <xdr:rowOff>247650</xdr:rowOff>
                  </to>
                </anchor>
              </controlPr>
            </control>
          </mc:Choice>
        </mc:AlternateContent>
        <mc:AlternateContent xmlns:mc="http://schemas.openxmlformats.org/markup-compatibility/2006">
          <mc:Choice Requires="x14">
            <control shapeId="46134" r:id="rId70" name="Check Box 54">
              <controlPr defaultSize="0" autoFill="0" autoLine="0" autoPict="0">
                <anchor moveWithCells="1">
                  <from>
                    <xdr:col>1</xdr:col>
                    <xdr:colOff>228600</xdr:colOff>
                    <xdr:row>76</xdr:row>
                    <xdr:rowOff>28575</xdr:rowOff>
                  </from>
                  <to>
                    <xdr:col>2</xdr:col>
                    <xdr:colOff>104775</xdr:colOff>
                    <xdr:row>76</xdr:row>
                    <xdr:rowOff>257175</xdr:rowOff>
                  </to>
                </anchor>
              </controlPr>
            </control>
          </mc:Choice>
        </mc:AlternateContent>
        <mc:AlternateContent xmlns:mc="http://schemas.openxmlformats.org/markup-compatibility/2006">
          <mc:Choice Requires="x14">
            <control shapeId="46135" r:id="rId71" name="Check Box 55">
              <controlPr defaultSize="0" autoFill="0" autoLine="0" autoPict="0">
                <anchor moveWithCells="1">
                  <from>
                    <xdr:col>0</xdr:col>
                    <xdr:colOff>200025</xdr:colOff>
                    <xdr:row>78</xdr:row>
                    <xdr:rowOff>85725</xdr:rowOff>
                  </from>
                  <to>
                    <xdr:col>1</xdr:col>
                    <xdr:colOff>133350</xdr:colOff>
                    <xdr:row>78</xdr:row>
                    <xdr:rowOff>285750</xdr:rowOff>
                  </to>
                </anchor>
              </controlPr>
            </control>
          </mc:Choice>
        </mc:AlternateContent>
        <mc:AlternateContent xmlns:mc="http://schemas.openxmlformats.org/markup-compatibility/2006">
          <mc:Choice Requires="x14">
            <control shapeId="46136" r:id="rId72" name="Check Box 56">
              <controlPr defaultSize="0" autoFill="0" autoLine="0" autoPict="0">
                <anchor moveWithCells="1">
                  <from>
                    <xdr:col>2</xdr:col>
                    <xdr:colOff>209550</xdr:colOff>
                    <xdr:row>78</xdr:row>
                    <xdr:rowOff>66675</xdr:rowOff>
                  </from>
                  <to>
                    <xdr:col>3</xdr:col>
                    <xdr:colOff>95250</xdr:colOff>
                    <xdr:row>78</xdr:row>
                    <xdr:rowOff>276225</xdr:rowOff>
                  </to>
                </anchor>
              </controlPr>
            </control>
          </mc:Choice>
        </mc:AlternateContent>
        <mc:AlternateContent xmlns:mc="http://schemas.openxmlformats.org/markup-compatibility/2006">
          <mc:Choice Requires="x14">
            <control shapeId="46137" r:id="rId73" name="Check Box 57">
              <controlPr defaultSize="0" autoFill="0" autoLine="0" autoPict="0">
                <anchor moveWithCells="1">
                  <from>
                    <xdr:col>1</xdr:col>
                    <xdr:colOff>219075</xdr:colOff>
                    <xdr:row>78</xdr:row>
                    <xdr:rowOff>66675</xdr:rowOff>
                  </from>
                  <to>
                    <xdr:col>2</xdr:col>
                    <xdr:colOff>95250</xdr:colOff>
                    <xdr:row>78</xdr:row>
                    <xdr:rowOff>295275</xdr:rowOff>
                  </to>
                </anchor>
              </controlPr>
            </control>
          </mc:Choice>
        </mc:AlternateContent>
        <mc:AlternateContent xmlns:mc="http://schemas.openxmlformats.org/markup-compatibility/2006">
          <mc:Choice Requires="x14">
            <control shapeId="46138" r:id="rId74" name="Check Box 58">
              <controlPr defaultSize="0" autoFill="0" autoLine="0" autoPict="0">
                <anchor moveWithCells="1">
                  <from>
                    <xdr:col>0</xdr:col>
                    <xdr:colOff>171450</xdr:colOff>
                    <xdr:row>68</xdr:row>
                    <xdr:rowOff>161925</xdr:rowOff>
                  </from>
                  <to>
                    <xdr:col>1</xdr:col>
                    <xdr:colOff>304800</xdr:colOff>
                    <xdr:row>70</xdr:row>
                    <xdr:rowOff>47625</xdr:rowOff>
                  </to>
                </anchor>
              </controlPr>
            </control>
          </mc:Choice>
        </mc:AlternateContent>
        <mc:AlternateContent xmlns:mc="http://schemas.openxmlformats.org/markup-compatibility/2006">
          <mc:Choice Requires="x14">
            <control shapeId="46139" r:id="rId75" name="Check Box 59">
              <controlPr defaultSize="0" autoFill="0" autoLine="0" autoPict="0">
                <anchor moveWithCells="1">
                  <from>
                    <xdr:col>2</xdr:col>
                    <xdr:colOff>180975</xdr:colOff>
                    <xdr:row>68</xdr:row>
                    <xdr:rowOff>152400</xdr:rowOff>
                  </from>
                  <to>
                    <xdr:col>3</xdr:col>
                    <xdr:colOff>304800</xdr:colOff>
                    <xdr:row>70</xdr:row>
                    <xdr:rowOff>38100</xdr:rowOff>
                  </to>
                </anchor>
              </controlPr>
            </control>
          </mc:Choice>
        </mc:AlternateContent>
        <mc:AlternateContent xmlns:mc="http://schemas.openxmlformats.org/markup-compatibility/2006">
          <mc:Choice Requires="x14">
            <control shapeId="46140" r:id="rId76" name="Check Box 60">
              <controlPr defaultSize="0" autoFill="0" autoLine="0" autoPict="0">
                <anchor moveWithCells="1">
                  <from>
                    <xdr:col>1</xdr:col>
                    <xdr:colOff>190500</xdr:colOff>
                    <xdr:row>68</xdr:row>
                    <xdr:rowOff>142875</xdr:rowOff>
                  </from>
                  <to>
                    <xdr:col>2</xdr:col>
                    <xdr:colOff>38100</xdr:colOff>
                    <xdr:row>70</xdr:row>
                    <xdr:rowOff>19050</xdr:rowOff>
                  </to>
                </anchor>
              </controlPr>
            </control>
          </mc:Choice>
        </mc:AlternateContent>
        <mc:AlternateContent xmlns:mc="http://schemas.openxmlformats.org/markup-compatibility/2006">
          <mc:Choice Requires="x14">
            <control shapeId="46141" r:id="rId77" name="Check Box 61">
              <controlPr defaultSize="0" autoFill="0" autoLine="0" autoPict="0">
                <anchor moveWithCells="1">
                  <from>
                    <xdr:col>0</xdr:col>
                    <xdr:colOff>171450</xdr:colOff>
                    <xdr:row>70</xdr:row>
                    <xdr:rowOff>161925</xdr:rowOff>
                  </from>
                  <to>
                    <xdr:col>1</xdr:col>
                    <xdr:colOff>304800</xdr:colOff>
                    <xdr:row>72</xdr:row>
                    <xdr:rowOff>0</xdr:rowOff>
                  </to>
                </anchor>
              </controlPr>
            </control>
          </mc:Choice>
        </mc:AlternateContent>
        <mc:AlternateContent xmlns:mc="http://schemas.openxmlformats.org/markup-compatibility/2006">
          <mc:Choice Requires="x14">
            <control shapeId="46142" r:id="rId78" name="Check Box 62">
              <controlPr defaultSize="0" autoFill="0" autoLine="0" autoPict="0">
                <anchor moveWithCells="1">
                  <from>
                    <xdr:col>2</xdr:col>
                    <xdr:colOff>180975</xdr:colOff>
                    <xdr:row>70</xdr:row>
                    <xdr:rowOff>152400</xdr:rowOff>
                  </from>
                  <to>
                    <xdr:col>3</xdr:col>
                    <xdr:colOff>304800</xdr:colOff>
                    <xdr:row>71</xdr:row>
                    <xdr:rowOff>238125</xdr:rowOff>
                  </to>
                </anchor>
              </controlPr>
            </control>
          </mc:Choice>
        </mc:AlternateContent>
        <mc:AlternateContent xmlns:mc="http://schemas.openxmlformats.org/markup-compatibility/2006">
          <mc:Choice Requires="x14">
            <control shapeId="46143" r:id="rId79" name="Check Box 63">
              <controlPr defaultSize="0" autoFill="0" autoLine="0" autoPict="0">
                <anchor moveWithCells="1">
                  <from>
                    <xdr:col>1</xdr:col>
                    <xdr:colOff>190500</xdr:colOff>
                    <xdr:row>70</xdr:row>
                    <xdr:rowOff>142875</xdr:rowOff>
                  </from>
                  <to>
                    <xdr:col>2</xdr:col>
                    <xdr:colOff>38100</xdr:colOff>
                    <xdr:row>71</xdr:row>
                    <xdr:rowOff>219075</xdr:rowOff>
                  </to>
                </anchor>
              </controlPr>
            </control>
          </mc:Choice>
        </mc:AlternateContent>
        <mc:AlternateContent xmlns:mc="http://schemas.openxmlformats.org/markup-compatibility/2006">
          <mc:Choice Requires="x14">
            <control shapeId="46144" r:id="rId80" name="Check Box 64">
              <controlPr defaultSize="0" autoFill="0" autoLine="0" autoPict="0">
                <anchor moveWithCells="1">
                  <from>
                    <xdr:col>2</xdr:col>
                    <xdr:colOff>190500</xdr:colOff>
                    <xdr:row>39</xdr:row>
                    <xdr:rowOff>0</xdr:rowOff>
                  </from>
                  <to>
                    <xdr:col>3</xdr:col>
                    <xdr:colOff>85725</xdr:colOff>
                    <xdr:row>39</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2000000}">
          <x14:formula1>
            <xm:f>'Agency-County'!$A$2:$A$22</xm:f>
          </x14:formula1>
          <xm:sqref>G2:M2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M94"/>
  <sheetViews>
    <sheetView showGridLines="0" topLeftCell="A74" zoomScaleNormal="100" workbookViewId="0">
      <selection activeCell="A94" sqref="A94:XFD94"/>
    </sheetView>
  </sheetViews>
  <sheetFormatPr defaultRowHeight="15" x14ac:dyDescent="0.25"/>
  <cols>
    <col min="3" max="3" width="10.28515625" customWidth="1"/>
    <col min="11" max="11" width="14" customWidth="1"/>
    <col min="12" max="12" width="10.42578125" customWidth="1"/>
    <col min="13" max="13" width="14.85546875" customWidth="1"/>
  </cols>
  <sheetData>
    <row r="1" spans="1:13" ht="2.85" customHeight="1" thickBot="1" x14ac:dyDescent="0.3">
      <c r="A1" s="1161"/>
      <c r="B1" s="1161"/>
      <c r="C1" s="1161"/>
      <c r="D1" s="1161"/>
      <c r="E1" s="1161"/>
      <c r="F1" s="1161"/>
      <c r="G1" s="1161"/>
      <c r="H1" s="1161"/>
      <c r="I1" s="1161"/>
      <c r="J1" s="1161"/>
      <c r="K1" s="1161"/>
      <c r="L1" s="1161"/>
      <c r="M1" s="1161"/>
    </row>
    <row r="2" spans="1:13" s="436" customFormat="1" ht="16.5" thickBot="1" x14ac:dyDescent="0.3">
      <c r="A2" s="615" t="s">
        <v>214</v>
      </c>
      <c r="B2" s="1364">
        <f>'Contact Info'!B3</f>
        <v>0</v>
      </c>
      <c r="C2" s="1364"/>
      <c r="D2" s="1229" t="s">
        <v>791</v>
      </c>
      <c r="E2" s="1229"/>
      <c r="F2" s="1229"/>
      <c r="G2" s="1228"/>
      <c r="H2" s="1228"/>
      <c r="I2" s="1228"/>
      <c r="J2" s="1228"/>
      <c r="K2" s="1228"/>
      <c r="L2" s="1228"/>
      <c r="M2" s="1228"/>
    </row>
    <row r="3" spans="1:13" ht="21.75" thickBot="1" x14ac:dyDescent="0.4">
      <c r="A3" s="1365" t="s">
        <v>850</v>
      </c>
      <c r="B3" s="1365"/>
      <c r="C3" s="1365"/>
      <c r="D3" s="1365"/>
      <c r="E3" s="1365"/>
      <c r="F3" s="1365"/>
      <c r="G3" s="1365"/>
      <c r="H3" s="1365"/>
      <c r="I3" s="1365"/>
      <c r="J3" s="1365"/>
      <c r="K3" s="1365"/>
      <c r="L3" s="1365"/>
      <c r="M3" s="1365"/>
    </row>
    <row r="4" spans="1:13" ht="30" customHeight="1" thickBot="1" x14ac:dyDescent="0.3">
      <c r="A4" s="1454" t="s">
        <v>896</v>
      </c>
      <c r="B4" s="1454"/>
      <c r="C4" s="1454"/>
      <c r="D4" s="1454"/>
      <c r="E4" s="1454"/>
      <c r="F4" s="1454"/>
      <c r="G4" s="1454"/>
      <c r="H4" s="1454"/>
      <c r="I4" s="1454"/>
      <c r="J4" s="1363" t="s">
        <v>793</v>
      </c>
      <c r="K4" s="1363"/>
      <c r="L4" s="1363" t="s">
        <v>794</v>
      </c>
      <c r="M4" s="1363"/>
    </row>
    <row r="5" spans="1:13" ht="19.899999999999999" customHeight="1" thickBot="1" x14ac:dyDescent="0.3">
      <c r="A5" s="1366" t="s">
        <v>851</v>
      </c>
      <c r="B5" s="1366"/>
      <c r="C5" s="1366"/>
      <c r="D5" s="1366"/>
      <c r="E5" s="1366"/>
      <c r="F5" s="1366"/>
      <c r="G5" s="1366"/>
      <c r="H5" s="1366"/>
      <c r="I5" s="1366"/>
      <c r="J5" s="1367"/>
      <c r="K5" s="1367"/>
      <c r="L5" s="1367"/>
      <c r="M5" s="1367"/>
    </row>
    <row r="6" spans="1:13" ht="19.899999999999999" customHeight="1" thickBot="1" x14ac:dyDescent="0.3">
      <c r="A6" s="1366" t="s">
        <v>852</v>
      </c>
      <c r="B6" s="1366"/>
      <c r="C6" s="1366"/>
      <c r="D6" s="1366"/>
      <c r="E6" s="1366"/>
      <c r="F6" s="1366"/>
      <c r="G6" s="1366"/>
      <c r="H6" s="1366"/>
      <c r="I6" s="1366"/>
      <c r="J6" s="1367"/>
      <c r="K6" s="1367"/>
      <c r="L6" s="1367"/>
      <c r="M6" s="1367"/>
    </row>
    <row r="7" spans="1:13" ht="19.899999999999999" customHeight="1" thickBot="1" x14ac:dyDescent="0.3">
      <c r="A7" s="1366" t="s">
        <v>414</v>
      </c>
      <c r="B7" s="1366"/>
      <c r="C7" s="1366"/>
      <c r="D7" s="1366"/>
      <c r="E7" s="1366"/>
      <c r="F7" s="1366"/>
      <c r="G7" s="1366"/>
      <c r="H7" s="1366"/>
      <c r="I7" s="1366"/>
      <c r="J7" s="1367"/>
      <c r="K7" s="1367"/>
      <c r="L7" s="1367"/>
      <c r="M7" s="1367"/>
    </row>
    <row r="8" spans="1:13" ht="19.899999999999999" customHeight="1" thickBot="1" x14ac:dyDescent="0.3">
      <c r="A8" s="1366" t="s">
        <v>925</v>
      </c>
      <c r="B8" s="1366"/>
      <c r="C8" s="1366"/>
      <c r="D8" s="1366"/>
      <c r="E8" s="1366"/>
      <c r="F8" s="1366"/>
      <c r="G8" s="1366"/>
      <c r="H8" s="1366"/>
      <c r="I8" s="1366"/>
      <c r="J8" s="1367"/>
      <c r="K8" s="1367"/>
      <c r="L8" s="1367"/>
      <c r="M8" s="1367"/>
    </row>
    <row r="9" spans="1:13" ht="15.75" thickBot="1" x14ac:dyDescent="0.3">
      <c r="A9" s="1458" t="s">
        <v>893</v>
      </c>
      <c r="B9" s="1459"/>
      <c r="C9" s="1459"/>
      <c r="D9" s="1459"/>
      <c r="E9" s="1459"/>
      <c r="F9" s="1459"/>
      <c r="G9" s="1459"/>
      <c r="H9" s="1459"/>
      <c r="I9" s="1459"/>
      <c r="J9" s="1459"/>
      <c r="K9" s="1459"/>
      <c r="L9" s="1459"/>
      <c r="M9" s="1460"/>
    </row>
    <row r="10" spans="1:13" ht="15.75" thickBot="1" x14ac:dyDescent="0.3">
      <c r="A10" s="1458"/>
      <c r="B10" s="1459"/>
      <c r="C10" s="1459"/>
      <c r="D10" s="1459"/>
      <c r="E10" s="1459"/>
      <c r="F10" s="1459"/>
      <c r="G10" s="1459"/>
      <c r="H10" s="1459"/>
      <c r="I10" s="1459"/>
      <c r="J10" s="1459"/>
      <c r="K10" s="1459"/>
      <c r="L10" s="1459"/>
      <c r="M10" s="1460"/>
    </row>
    <row r="11" spans="1:13" ht="15.75" thickBot="1" x14ac:dyDescent="0.3">
      <c r="A11" s="1458"/>
      <c r="B11" s="1459"/>
      <c r="C11" s="1459"/>
      <c r="D11" s="1459"/>
      <c r="E11" s="1459"/>
      <c r="F11" s="1459"/>
      <c r="G11" s="1459"/>
      <c r="H11" s="1459"/>
      <c r="I11" s="1459"/>
      <c r="J11" s="1459"/>
      <c r="K11" s="1459"/>
      <c r="L11" s="1459"/>
      <c r="M11" s="1460"/>
    </row>
    <row r="12" spans="1:13" ht="15.75" thickBot="1" x14ac:dyDescent="0.3">
      <c r="A12" s="1371" t="s">
        <v>796</v>
      </c>
      <c r="B12" s="1371"/>
      <c r="C12" s="1371"/>
      <c r="D12" s="1371"/>
      <c r="E12" s="1371"/>
      <c r="F12" s="1371"/>
      <c r="G12" s="1371"/>
      <c r="H12" s="1371"/>
      <c r="I12" s="1371"/>
      <c r="J12" s="1371"/>
      <c r="K12" s="1371"/>
      <c r="L12" s="1371"/>
      <c r="M12" s="1371"/>
    </row>
    <row r="13" spans="1:13" ht="15.75" customHeight="1" thickBot="1" x14ac:dyDescent="0.3">
      <c r="A13" s="1372" t="s">
        <v>797</v>
      </c>
      <c r="B13" s="1372"/>
      <c r="C13" s="1372"/>
      <c r="D13" s="1373" t="s">
        <v>25</v>
      </c>
      <c r="E13" s="1374"/>
      <c r="F13" s="1247"/>
      <c r="G13" s="1248"/>
      <c r="H13" s="1248"/>
      <c r="I13" s="1248"/>
      <c r="J13" s="1248"/>
      <c r="K13" s="1248"/>
      <c r="L13" s="1248"/>
      <c r="M13" s="1249"/>
    </row>
    <row r="14" spans="1:13" ht="15.75" customHeight="1" thickBot="1" x14ac:dyDescent="0.3">
      <c r="A14" s="1372"/>
      <c r="B14" s="1372"/>
      <c r="C14" s="1372"/>
      <c r="D14" s="1375"/>
      <c r="E14" s="1376"/>
      <c r="F14" s="1250"/>
      <c r="G14" s="1251"/>
      <c r="H14" s="1251"/>
      <c r="I14" s="1251"/>
      <c r="J14" s="1251"/>
      <c r="K14" s="1251"/>
      <c r="L14" s="1251"/>
      <c r="M14" s="1252"/>
    </row>
    <row r="15" spans="1:13" ht="15.75" thickBot="1" x14ac:dyDescent="0.3">
      <c r="A15" s="437" t="s">
        <v>804</v>
      </c>
      <c r="B15" s="437" t="s">
        <v>146</v>
      </c>
      <c r="C15" s="437" t="s">
        <v>805</v>
      </c>
      <c r="D15" s="1378" t="s">
        <v>798</v>
      </c>
      <c r="E15" s="1378"/>
      <c r="F15" s="1378"/>
      <c r="G15" s="1378"/>
      <c r="H15" s="1378"/>
      <c r="I15" s="1378"/>
      <c r="J15" s="1378"/>
      <c r="K15" s="1378"/>
      <c r="L15" s="1378"/>
      <c r="M15" s="1378"/>
    </row>
    <row r="16" spans="1:13" ht="15.75" thickBot="1" x14ac:dyDescent="0.3">
      <c r="A16" s="592"/>
      <c r="B16" s="592"/>
      <c r="C16" s="592"/>
      <c r="D16" s="1378"/>
      <c r="E16" s="1378"/>
      <c r="F16" s="1378"/>
      <c r="G16" s="1378"/>
      <c r="H16" s="1378"/>
      <c r="I16" s="1378"/>
      <c r="J16" s="1378"/>
      <c r="K16" s="1378"/>
      <c r="L16" s="1378"/>
      <c r="M16" s="1378"/>
    </row>
    <row r="17" spans="1:13" ht="15.75" customHeight="1" thickBot="1" x14ac:dyDescent="0.3">
      <c r="A17" s="1455" t="s">
        <v>895</v>
      </c>
      <c r="B17" s="1456"/>
      <c r="C17" s="1456"/>
      <c r="D17" s="1456"/>
      <c r="E17" s="1456"/>
      <c r="F17" s="1456"/>
      <c r="G17" s="1456"/>
      <c r="H17" s="1456"/>
      <c r="I17" s="1456"/>
      <c r="J17" s="1456"/>
      <c r="K17" s="1456"/>
      <c r="L17" s="1456"/>
      <c r="M17" s="1457"/>
    </row>
    <row r="18" spans="1:13" x14ac:dyDescent="0.25">
      <c r="A18" s="1379" t="s">
        <v>799</v>
      </c>
      <c r="B18" s="1380"/>
      <c r="C18" s="1381"/>
      <c r="D18" s="1373" t="s">
        <v>25</v>
      </c>
      <c r="E18" s="1374"/>
      <c r="F18" s="1247"/>
      <c r="G18" s="1248"/>
      <c r="H18" s="1248"/>
      <c r="I18" s="1248"/>
      <c r="J18" s="1248"/>
      <c r="K18" s="1248"/>
      <c r="L18" s="1248"/>
      <c r="M18" s="1249"/>
    </row>
    <row r="19" spans="1:13" ht="15.75" thickBot="1" x14ac:dyDescent="0.3">
      <c r="A19" s="1382"/>
      <c r="B19" s="1383"/>
      <c r="C19" s="1384"/>
      <c r="D19" s="1375"/>
      <c r="E19" s="1376"/>
      <c r="F19" s="1250"/>
      <c r="G19" s="1251"/>
      <c r="H19" s="1251"/>
      <c r="I19" s="1251"/>
      <c r="J19" s="1251"/>
      <c r="K19" s="1251"/>
      <c r="L19" s="1251"/>
      <c r="M19" s="1252"/>
    </row>
    <row r="20" spans="1:13" ht="18.75" customHeight="1" thickBot="1" x14ac:dyDescent="0.3">
      <c r="A20" s="438" t="s">
        <v>804</v>
      </c>
      <c r="B20" s="438" t="s">
        <v>146</v>
      </c>
      <c r="C20" s="438" t="s">
        <v>805</v>
      </c>
      <c r="D20" s="1385" t="s">
        <v>800</v>
      </c>
      <c r="E20" s="1385"/>
      <c r="F20" s="1385"/>
      <c r="G20" s="1385"/>
      <c r="H20" s="1385"/>
      <c r="I20" s="1385"/>
      <c r="J20" s="1385"/>
      <c r="K20" s="1385"/>
      <c r="L20" s="1385"/>
      <c r="M20" s="1385"/>
    </row>
    <row r="21" spans="1:13" ht="20.100000000000001" customHeight="1" thickBot="1" x14ac:dyDescent="0.3">
      <c r="A21" s="592"/>
      <c r="B21" s="592"/>
      <c r="C21" s="592"/>
      <c r="D21" s="1385"/>
      <c r="E21" s="1385"/>
      <c r="F21" s="1385"/>
      <c r="G21" s="1385"/>
      <c r="H21" s="1385"/>
      <c r="I21" s="1385"/>
      <c r="J21" s="1385"/>
      <c r="K21" s="1385"/>
      <c r="L21" s="1385"/>
      <c r="M21" s="1385"/>
    </row>
    <row r="22" spans="1:13" ht="15.75" thickBot="1" x14ac:dyDescent="0.3">
      <c r="A22" s="1275" t="s">
        <v>801</v>
      </c>
      <c r="B22" s="1276"/>
      <c r="C22" s="1276"/>
      <c r="D22" s="1276"/>
      <c r="E22" s="1276"/>
      <c r="F22" s="1276"/>
      <c r="G22" s="1276"/>
      <c r="H22" s="1276"/>
      <c r="I22" s="1276"/>
      <c r="J22" s="1276"/>
      <c r="K22" s="1276"/>
      <c r="L22" s="1276"/>
      <c r="M22" s="1277"/>
    </row>
    <row r="23" spans="1:13" ht="15.75" customHeight="1" x14ac:dyDescent="0.25">
      <c r="A23" s="1386" t="s">
        <v>802</v>
      </c>
      <c r="B23" s="1386"/>
      <c r="C23" s="1386"/>
      <c r="D23" s="1373" t="s">
        <v>25</v>
      </c>
      <c r="E23" s="1374"/>
      <c r="F23" s="1247"/>
      <c r="G23" s="1248"/>
      <c r="H23" s="1248"/>
      <c r="I23" s="1248"/>
      <c r="J23" s="1248"/>
      <c r="K23" s="1248"/>
      <c r="L23" s="1248"/>
      <c r="M23" s="1249"/>
    </row>
    <row r="24" spans="1:13" ht="15.75" thickBot="1" x14ac:dyDescent="0.3">
      <c r="A24" s="1387"/>
      <c r="B24" s="1387"/>
      <c r="C24" s="1387"/>
      <c r="D24" s="1375"/>
      <c r="E24" s="1376"/>
      <c r="F24" s="1250"/>
      <c r="G24" s="1251"/>
      <c r="H24" s="1251"/>
      <c r="I24" s="1251"/>
      <c r="J24" s="1251"/>
      <c r="K24" s="1251"/>
      <c r="L24" s="1251"/>
      <c r="M24" s="1252"/>
    </row>
    <row r="25" spans="1:13" ht="15.75" thickBot="1" x14ac:dyDescent="0.3">
      <c r="A25" s="437" t="s">
        <v>804</v>
      </c>
      <c r="B25" s="437" t="s">
        <v>146</v>
      </c>
      <c r="C25" s="437" t="s">
        <v>805</v>
      </c>
      <c r="D25" s="1377" t="s">
        <v>803</v>
      </c>
      <c r="E25" s="1377"/>
      <c r="F25" s="1377"/>
      <c r="G25" s="1377"/>
      <c r="H25" s="1377"/>
      <c r="I25" s="1377"/>
      <c r="J25" s="1377"/>
      <c r="K25" s="1377"/>
      <c r="L25" s="1377"/>
      <c r="M25" s="1377"/>
    </row>
    <row r="26" spans="1:13" ht="15" customHeight="1" thickBot="1" x14ac:dyDescent="0.3">
      <c r="A26" s="592"/>
      <c r="B26" s="592"/>
      <c r="C26" s="592"/>
      <c r="D26" s="1377"/>
      <c r="E26" s="1377"/>
      <c r="F26" s="1377"/>
      <c r="G26" s="1377"/>
      <c r="H26" s="1377"/>
      <c r="I26" s="1377"/>
      <c r="J26" s="1377"/>
      <c r="K26" s="1377"/>
      <c r="L26" s="1377"/>
      <c r="M26" s="1377"/>
    </row>
    <row r="27" spans="1:13" ht="14.25" customHeight="1" x14ac:dyDescent="0.25">
      <c r="A27" s="1461" t="s">
        <v>804</v>
      </c>
      <c r="B27" s="1461" t="s">
        <v>146</v>
      </c>
      <c r="C27" s="1461" t="s">
        <v>805</v>
      </c>
      <c r="D27" s="1463" t="s">
        <v>926</v>
      </c>
      <c r="E27" s="1464"/>
      <c r="F27" s="1464"/>
      <c r="G27" s="1464"/>
      <c r="H27" s="1464"/>
      <c r="I27" s="1464"/>
      <c r="J27" s="1464"/>
      <c r="K27" s="1464"/>
      <c r="L27" s="1464"/>
      <c r="M27" s="1465"/>
    </row>
    <row r="28" spans="1:13" ht="14.25" customHeight="1" thickBot="1" x14ac:dyDescent="0.3">
      <c r="A28" s="1462"/>
      <c r="B28" s="1462"/>
      <c r="C28" s="1462"/>
      <c r="D28" s="1466"/>
      <c r="E28" s="1467"/>
      <c r="F28" s="1467"/>
      <c r="G28" s="1467"/>
      <c r="H28" s="1467"/>
      <c r="I28" s="1467"/>
      <c r="J28" s="1467"/>
      <c r="K28" s="1467"/>
      <c r="L28" s="1467"/>
      <c r="M28" s="1468"/>
    </row>
    <row r="29" spans="1:13" ht="14.25" customHeight="1" x14ac:dyDescent="0.25">
      <c r="A29" s="1262"/>
      <c r="B29" s="1262"/>
      <c r="C29" s="1262"/>
      <c r="D29" s="1466"/>
      <c r="E29" s="1467"/>
      <c r="F29" s="1467"/>
      <c r="G29" s="1467"/>
      <c r="H29" s="1467"/>
      <c r="I29" s="1467"/>
      <c r="J29" s="1467"/>
      <c r="K29" s="1467"/>
      <c r="L29" s="1467"/>
      <c r="M29" s="1468"/>
    </row>
    <row r="30" spans="1:13" ht="14.25" customHeight="1" thickBot="1" x14ac:dyDescent="0.3">
      <c r="A30" s="1263"/>
      <c r="B30" s="1263"/>
      <c r="C30" s="1263"/>
      <c r="D30" s="1469"/>
      <c r="E30" s="1470"/>
      <c r="F30" s="1470"/>
      <c r="G30" s="1470"/>
      <c r="H30" s="1470"/>
      <c r="I30" s="1470"/>
      <c r="J30" s="1470"/>
      <c r="K30" s="1470"/>
      <c r="L30" s="1470"/>
      <c r="M30" s="1471"/>
    </row>
    <row r="31" spans="1:13" ht="15.75" thickBot="1" x14ac:dyDescent="0.3">
      <c r="A31" s="1264" t="s">
        <v>806</v>
      </c>
      <c r="B31" s="1265"/>
      <c r="C31" s="1265"/>
      <c r="D31" s="1265"/>
      <c r="E31" s="1265"/>
      <c r="F31" s="1265"/>
      <c r="G31" s="1265"/>
      <c r="H31" s="1265"/>
      <c r="I31" s="1265"/>
      <c r="J31" s="1265"/>
      <c r="K31" s="1265"/>
      <c r="L31" s="1265"/>
      <c r="M31" s="1266"/>
    </row>
    <row r="32" spans="1:13" ht="15.75" customHeight="1" x14ac:dyDescent="0.25">
      <c r="A32" s="1394" t="s">
        <v>807</v>
      </c>
      <c r="B32" s="1394"/>
      <c r="C32" s="1394"/>
      <c r="D32" s="1373" t="s">
        <v>25</v>
      </c>
      <c r="E32" s="1374"/>
      <c r="F32" s="1247"/>
      <c r="G32" s="1248"/>
      <c r="H32" s="1248"/>
      <c r="I32" s="1248"/>
      <c r="J32" s="1248"/>
      <c r="K32" s="1248"/>
      <c r="L32" s="1248"/>
      <c r="M32" s="1249"/>
    </row>
    <row r="33" spans="1:13" ht="15.75" thickBot="1" x14ac:dyDescent="0.3">
      <c r="A33" s="1395"/>
      <c r="B33" s="1395"/>
      <c r="C33" s="1395"/>
      <c r="D33" s="1375"/>
      <c r="E33" s="1376"/>
      <c r="F33" s="1250"/>
      <c r="G33" s="1251"/>
      <c r="H33" s="1251"/>
      <c r="I33" s="1251"/>
      <c r="J33" s="1251"/>
      <c r="K33" s="1251"/>
      <c r="L33" s="1251"/>
      <c r="M33" s="1252"/>
    </row>
    <row r="34" spans="1:13" ht="15.75" thickBot="1" x14ac:dyDescent="0.3">
      <c r="A34" s="438" t="s">
        <v>804</v>
      </c>
      <c r="B34" s="438" t="s">
        <v>146</v>
      </c>
      <c r="C34" s="438" t="s">
        <v>805</v>
      </c>
      <c r="D34" s="1385" t="s">
        <v>808</v>
      </c>
      <c r="E34" s="1385"/>
      <c r="F34" s="1385"/>
      <c r="G34" s="1385"/>
      <c r="H34" s="1385"/>
      <c r="I34" s="1385"/>
      <c r="J34" s="1385"/>
      <c r="K34" s="1385"/>
      <c r="L34" s="1385"/>
      <c r="M34" s="1385"/>
    </row>
    <row r="35" spans="1:13" ht="15.75" thickBot="1" x14ac:dyDescent="0.3">
      <c r="A35" s="592"/>
      <c r="B35" s="592"/>
      <c r="C35" s="592"/>
      <c r="D35" s="1385"/>
      <c r="E35" s="1385"/>
      <c r="F35" s="1385"/>
      <c r="G35" s="1385"/>
      <c r="H35" s="1385"/>
      <c r="I35" s="1385"/>
      <c r="J35" s="1385"/>
      <c r="K35" s="1385"/>
      <c r="L35" s="1385"/>
      <c r="M35" s="1385"/>
    </row>
    <row r="36" spans="1:13" ht="20.45" customHeight="1" thickBot="1" x14ac:dyDescent="0.3">
      <c r="A36" s="438" t="s">
        <v>804</v>
      </c>
      <c r="B36" s="438" t="s">
        <v>146</v>
      </c>
      <c r="C36" s="438" t="s">
        <v>805</v>
      </c>
      <c r="D36" s="1385" t="s">
        <v>809</v>
      </c>
      <c r="E36" s="1385"/>
      <c r="F36" s="1385"/>
      <c r="G36" s="1385"/>
      <c r="H36" s="1385"/>
      <c r="I36" s="1385"/>
      <c r="J36" s="1385"/>
      <c r="K36" s="1385"/>
      <c r="L36" s="1385"/>
      <c r="M36" s="1385"/>
    </row>
    <row r="37" spans="1:13" ht="15.75" thickBot="1" x14ac:dyDescent="0.3">
      <c r="A37" s="592"/>
      <c r="B37" s="592"/>
      <c r="C37" s="592"/>
      <c r="D37" s="1385"/>
      <c r="E37" s="1385"/>
      <c r="F37" s="1385"/>
      <c r="G37" s="1385"/>
      <c r="H37" s="1385"/>
      <c r="I37" s="1385"/>
      <c r="J37" s="1385"/>
      <c r="K37" s="1385"/>
      <c r="L37" s="1385"/>
      <c r="M37" s="1385"/>
    </row>
    <row r="38" spans="1:13" ht="19.149999999999999" customHeight="1" thickBot="1" x14ac:dyDescent="0.3">
      <c r="A38" s="438" t="s">
        <v>804</v>
      </c>
      <c r="B38" s="438" t="s">
        <v>146</v>
      </c>
      <c r="C38" s="438" t="s">
        <v>805</v>
      </c>
      <c r="D38" s="1385" t="s">
        <v>810</v>
      </c>
      <c r="E38" s="1385"/>
      <c r="F38" s="1385"/>
      <c r="G38" s="1385"/>
      <c r="H38" s="1385"/>
      <c r="I38" s="1385"/>
      <c r="J38" s="1385"/>
      <c r="K38" s="1385"/>
      <c r="L38" s="1385"/>
      <c r="M38" s="1385"/>
    </row>
    <row r="39" spans="1:13" ht="20.100000000000001" customHeight="1" thickBot="1" x14ac:dyDescent="0.3">
      <c r="A39" s="592"/>
      <c r="B39" s="592"/>
      <c r="C39" s="592"/>
      <c r="D39" s="1385"/>
      <c r="E39" s="1385"/>
      <c r="F39" s="1385"/>
      <c r="G39" s="1385"/>
      <c r="H39" s="1385"/>
      <c r="I39" s="1385"/>
      <c r="J39" s="1385"/>
      <c r="K39" s="1385"/>
      <c r="L39" s="1385"/>
      <c r="M39" s="1385"/>
    </row>
    <row r="40" spans="1:13" ht="15.75" thickBot="1" x14ac:dyDescent="0.3">
      <c r="A40" s="1275" t="s">
        <v>811</v>
      </c>
      <c r="B40" s="1276"/>
      <c r="C40" s="1276"/>
      <c r="D40" s="1276"/>
      <c r="E40" s="1276"/>
      <c r="F40" s="1276"/>
      <c r="G40" s="1276"/>
      <c r="H40" s="1276"/>
      <c r="I40" s="1276"/>
      <c r="J40" s="1276"/>
      <c r="K40" s="1276"/>
      <c r="L40" s="1276"/>
      <c r="M40" s="1277"/>
    </row>
    <row r="41" spans="1:13" x14ac:dyDescent="0.25">
      <c r="A41" s="1386" t="s">
        <v>812</v>
      </c>
      <c r="B41" s="1386"/>
      <c r="C41" s="1386"/>
      <c r="D41" s="1373" t="s">
        <v>25</v>
      </c>
      <c r="E41" s="1374"/>
      <c r="F41" s="1247"/>
      <c r="G41" s="1248"/>
      <c r="H41" s="1248"/>
      <c r="I41" s="1248"/>
      <c r="J41" s="1248"/>
      <c r="K41" s="1248"/>
      <c r="L41" s="1248"/>
      <c r="M41" s="1249"/>
    </row>
    <row r="42" spans="1:13" ht="15.75" thickBot="1" x14ac:dyDescent="0.3">
      <c r="A42" s="1387"/>
      <c r="B42" s="1387"/>
      <c r="C42" s="1387"/>
      <c r="D42" s="1375"/>
      <c r="E42" s="1376"/>
      <c r="F42" s="1250"/>
      <c r="G42" s="1251"/>
      <c r="H42" s="1251"/>
      <c r="I42" s="1251"/>
      <c r="J42" s="1251"/>
      <c r="K42" s="1251"/>
      <c r="L42" s="1251"/>
      <c r="M42" s="1252"/>
    </row>
    <row r="43" spans="1:13" ht="15.75" thickBot="1" x14ac:dyDescent="0.3">
      <c r="A43" s="437" t="s">
        <v>804</v>
      </c>
      <c r="B43" s="437" t="s">
        <v>146</v>
      </c>
      <c r="C43" s="437" t="s">
        <v>805</v>
      </c>
      <c r="D43" s="1377" t="s">
        <v>813</v>
      </c>
      <c r="E43" s="1377"/>
      <c r="F43" s="1377"/>
      <c r="G43" s="1377"/>
      <c r="H43" s="1377"/>
      <c r="I43" s="1377"/>
      <c r="J43" s="1377"/>
      <c r="K43" s="1377"/>
      <c r="L43" s="1377"/>
      <c r="M43" s="1377"/>
    </row>
    <row r="44" spans="1:13" ht="20.100000000000001" customHeight="1" thickBot="1" x14ac:dyDescent="0.3">
      <c r="A44" s="592"/>
      <c r="B44" s="592"/>
      <c r="C44" s="592"/>
      <c r="D44" s="1377"/>
      <c r="E44" s="1377"/>
      <c r="F44" s="1377"/>
      <c r="G44" s="1377"/>
      <c r="H44" s="1377"/>
      <c r="I44" s="1377"/>
      <c r="J44" s="1377"/>
      <c r="K44" s="1377"/>
      <c r="L44" s="1377"/>
      <c r="M44" s="1377"/>
    </row>
    <row r="45" spans="1:13" ht="15.75" thickBot="1" x14ac:dyDescent="0.3">
      <c r="A45" s="1264" t="s">
        <v>814</v>
      </c>
      <c r="B45" s="1265"/>
      <c r="C45" s="1265"/>
      <c r="D45" s="1265"/>
      <c r="E45" s="1265"/>
      <c r="F45" s="1265"/>
      <c r="G45" s="1265"/>
      <c r="H45" s="1265"/>
      <c r="I45" s="1265"/>
      <c r="J45" s="1265"/>
      <c r="K45" s="1265"/>
      <c r="L45" s="1265"/>
      <c r="M45" s="1266"/>
    </row>
    <row r="46" spans="1:13" ht="15.75" customHeight="1" x14ac:dyDescent="0.25">
      <c r="A46" s="1472" t="s">
        <v>903</v>
      </c>
      <c r="B46" s="1473"/>
      <c r="C46" s="1474"/>
      <c r="D46" s="1373" t="s">
        <v>25</v>
      </c>
      <c r="E46" s="1374"/>
      <c r="F46" s="1247"/>
      <c r="G46" s="1248"/>
      <c r="H46" s="1248"/>
      <c r="I46" s="1248"/>
      <c r="J46" s="1248"/>
      <c r="K46" s="1248"/>
      <c r="L46" s="1248"/>
      <c r="M46" s="1249"/>
    </row>
    <row r="47" spans="1:13" ht="19.899999999999999" customHeight="1" thickBot="1" x14ac:dyDescent="0.3">
      <c r="A47" s="1475"/>
      <c r="B47" s="1476"/>
      <c r="C47" s="1477"/>
      <c r="D47" s="1375"/>
      <c r="E47" s="1376"/>
      <c r="F47" s="1250"/>
      <c r="G47" s="1251"/>
      <c r="H47" s="1251"/>
      <c r="I47" s="1251"/>
      <c r="J47" s="1251"/>
      <c r="K47" s="1251"/>
      <c r="L47" s="1251"/>
      <c r="M47" s="1252"/>
    </row>
    <row r="48" spans="1:13" ht="19.899999999999999" customHeight="1" thickBot="1" x14ac:dyDescent="0.3">
      <c r="A48" s="438" t="s">
        <v>804</v>
      </c>
      <c r="B48" s="438" t="s">
        <v>146</v>
      </c>
      <c r="C48" s="438" t="s">
        <v>805</v>
      </c>
      <c r="D48" s="1478" t="s">
        <v>853</v>
      </c>
      <c r="E48" s="1479"/>
      <c r="F48" s="1479"/>
      <c r="G48" s="1479"/>
      <c r="H48" s="1479"/>
      <c r="I48" s="1479"/>
      <c r="J48" s="1479"/>
      <c r="K48" s="1479"/>
      <c r="L48" s="1479"/>
      <c r="M48" s="1480"/>
    </row>
    <row r="49" spans="1:13" ht="19.899999999999999" customHeight="1" thickBot="1" x14ac:dyDescent="0.3">
      <c r="A49" s="592"/>
      <c r="B49" s="592"/>
      <c r="C49" s="592"/>
      <c r="D49" s="1481"/>
      <c r="E49" s="1482"/>
      <c r="F49" s="1482"/>
      <c r="G49" s="1482"/>
      <c r="H49" s="1482"/>
      <c r="I49" s="1482"/>
      <c r="J49" s="1482"/>
      <c r="K49" s="1482"/>
      <c r="L49" s="1482"/>
      <c r="M49" s="1483"/>
    </row>
    <row r="50" spans="1:13" ht="15.75" customHeight="1" thickBot="1" x14ac:dyDescent="0.3">
      <c r="A50" s="1494" t="s">
        <v>817</v>
      </c>
      <c r="B50" s="1495"/>
      <c r="C50" s="1495"/>
      <c r="D50" s="1495"/>
      <c r="E50" s="1495"/>
      <c r="F50" s="1495"/>
      <c r="G50" s="1495"/>
      <c r="H50" s="1495"/>
      <c r="I50" s="1495"/>
      <c r="J50" s="1495"/>
      <c r="K50" s="1495"/>
      <c r="L50" s="1495"/>
      <c r="M50" s="1496"/>
    </row>
    <row r="51" spans="1:13" ht="15.75" customHeight="1" x14ac:dyDescent="0.25">
      <c r="A51" s="1386" t="s">
        <v>819</v>
      </c>
      <c r="B51" s="1386"/>
      <c r="C51" s="1386"/>
      <c r="D51" s="1373" t="s">
        <v>25</v>
      </c>
      <c r="E51" s="1374"/>
      <c r="F51" s="1247"/>
      <c r="G51" s="1248"/>
      <c r="H51" s="1248"/>
      <c r="I51" s="1248"/>
      <c r="J51" s="1248"/>
      <c r="K51" s="1248"/>
      <c r="L51" s="1248"/>
      <c r="M51" s="1249"/>
    </row>
    <row r="52" spans="1:13" ht="14.45" customHeight="1" thickBot="1" x14ac:dyDescent="0.3">
      <c r="A52" s="1387"/>
      <c r="B52" s="1387"/>
      <c r="C52" s="1387"/>
      <c r="D52" s="1375"/>
      <c r="E52" s="1376"/>
      <c r="F52" s="1250"/>
      <c r="G52" s="1251"/>
      <c r="H52" s="1251"/>
      <c r="I52" s="1251"/>
      <c r="J52" s="1251"/>
      <c r="K52" s="1251"/>
      <c r="L52" s="1251"/>
      <c r="M52" s="1252"/>
    </row>
    <row r="53" spans="1:13" ht="15.6" customHeight="1" thickBot="1" x14ac:dyDescent="0.3">
      <c r="A53" s="437" t="s">
        <v>804</v>
      </c>
      <c r="B53" s="437" t="s">
        <v>146</v>
      </c>
      <c r="C53" s="437" t="s">
        <v>805</v>
      </c>
      <c r="D53" s="1463" t="s">
        <v>854</v>
      </c>
      <c r="E53" s="1464"/>
      <c r="F53" s="1464"/>
      <c r="G53" s="1464"/>
      <c r="H53" s="1464"/>
      <c r="I53" s="1464"/>
      <c r="J53" s="1464"/>
      <c r="K53" s="1464"/>
      <c r="L53" s="1464"/>
      <c r="M53" s="1465"/>
    </row>
    <row r="54" spans="1:13" ht="20.100000000000001" customHeight="1" thickBot="1" x14ac:dyDescent="0.3">
      <c r="A54" s="592"/>
      <c r="B54" s="592"/>
      <c r="C54" s="592"/>
      <c r="D54" s="1469"/>
      <c r="E54" s="1470"/>
      <c r="F54" s="1470"/>
      <c r="G54" s="1470"/>
      <c r="H54" s="1470"/>
      <c r="I54" s="1470"/>
      <c r="J54" s="1470"/>
      <c r="K54" s="1470"/>
      <c r="L54" s="1470"/>
      <c r="M54" s="1471"/>
    </row>
    <row r="55" spans="1:13" ht="15.75" thickBot="1" x14ac:dyDescent="0.3">
      <c r="A55" s="1264" t="s">
        <v>823</v>
      </c>
      <c r="B55" s="1265"/>
      <c r="C55" s="1265"/>
      <c r="D55" s="1265"/>
      <c r="E55" s="1265"/>
      <c r="F55" s="1265"/>
      <c r="G55" s="1265"/>
      <c r="H55" s="1265"/>
      <c r="I55" s="1265"/>
      <c r="J55" s="1265"/>
      <c r="K55" s="1265"/>
      <c r="L55" s="1265"/>
      <c r="M55" s="1266"/>
    </row>
    <row r="56" spans="1:13" ht="15.75" customHeight="1" x14ac:dyDescent="0.25">
      <c r="A56" s="1484" t="s">
        <v>927</v>
      </c>
      <c r="B56" s="1485"/>
      <c r="C56" s="1486"/>
      <c r="D56" s="1373" t="s">
        <v>25</v>
      </c>
      <c r="E56" s="1374"/>
      <c r="F56" s="1247"/>
      <c r="G56" s="1248"/>
      <c r="H56" s="1248"/>
      <c r="I56" s="1248"/>
      <c r="J56" s="1248"/>
      <c r="K56" s="1248"/>
      <c r="L56" s="1248"/>
      <c r="M56" s="1249"/>
    </row>
    <row r="57" spans="1:13" ht="15.75" thickBot="1" x14ac:dyDescent="0.3">
      <c r="A57" s="1487"/>
      <c r="B57" s="1488"/>
      <c r="C57" s="1489"/>
      <c r="D57" s="1375"/>
      <c r="E57" s="1376"/>
      <c r="F57" s="1250"/>
      <c r="G57" s="1251"/>
      <c r="H57" s="1251"/>
      <c r="I57" s="1251"/>
      <c r="J57" s="1251"/>
      <c r="K57" s="1251"/>
      <c r="L57" s="1251"/>
      <c r="M57" s="1252"/>
    </row>
    <row r="58" spans="1:13" ht="15.75" thickBot="1" x14ac:dyDescent="0.3">
      <c r="A58" s="438" t="s">
        <v>804</v>
      </c>
      <c r="B58" s="438" t="s">
        <v>146</v>
      </c>
      <c r="C58" s="438" t="s">
        <v>805</v>
      </c>
      <c r="D58" s="1442" t="s">
        <v>815</v>
      </c>
      <c r="E58" s="1444" t="s">
        <v>932</v>
      </c>
      <c r="F58" s="1444"/>
      <c r="G58" s="1444"/>
      <c r="H58" s="1490" t="s">
        <v>829</v>
      </c>
      <c r="I58" s="1490"/>
      <c r="J58" s="1490"/>
      <c r="K58" s="1490"/>
      <c r="L58" s="1490"/>
      <c r="M58" s="1491"/>
    </row>
    <row r="59" spans="1:13" ht="15.75" thickBot="1" x14ac:dyDescent="0.3">
      <c r="A59" s="592"/>
      <c r="B59" s="592"/>
      <c r="C59" s="592"/>
      <c r="D59" s="1443"/>
      <c r="E59" s="1446"/>
      <c r="F59" s="1446"/>
      <c r="G59" s="1446"/>
      <c r="H59" s="1492"/>
      <c r="I59" s="1492"/>
      <c r="J59" s="1492"/>
      <c r="K59" s="1492"/>
      <c r="L59" s="1492"/>
      <c r="M59" s="1493"/>
    </row>
    <row r="60" spans="1:13" ht="15.75" thickBot="1" x14ac:dyDescent="0.3">
      <c r="A60" s="438" t="s">
        <v>804</v>
      </c>
      <c r="B60" s="438" t="s">
        <v>146</v>
      </c>
      <c r="C60" s="438" t="s">
        <v>805</v>
      </c>
      <c r="D60" s="1442" t="s">
        <v>815</v>
      </c>
      <c r="E60" s="1444" t="s">
        <v>933</v>
      </c>
      <c r="F60" s="1444"/>
      <c r="G60" s="1444"/>
      <c r="H60" s="1490" t="s">
        <v>829</v>
      </c>
      <c r="I60" s="1490"/>
      <c r="J60" s="1490"/>
      <c r="K60" s="1490"/>
      <c r="L60" s="1490"/>
      <c r="M60" s="1491"/>
    </row>
    <row r="61" spans="1:13" ht="15.75" thickBot="1" x14ac:dyDescent="0.3">
      <c r="A61" s="592"/>
      <c r="B61" s="592"/>
      <c r="C61" s="592"/>
      <c r="D61" s="1443"/>
      <c r="E61" s="1446"/>
      <c r="F61" s="1446"/>
      <c r="G61" s="1446"/>
      <c r="H61" s="1492"/>
      <c r="I61" s="1492"/>
      <c r="J61" s="1492"/>
      <c r="K61" s="1492"/>
      <c r="L61" s="1492"/>
      <c r="M61" s="1493"/>
    </row>
    <row r="62" spans="1:13" ht="18" customHeight="1" thickBot="1" x14ac:dyDescent="0.3">
      <c r="A62" s="438" t="s">
        <v>804</v>
      </c>
      <c r="B62" s="438" t="s">
        <v>146</v>
      </c>
      <c r="C62" s="438" t="s">
        <v>805</v>
      </c>
      <c r="D62" s="1442" t="s">
        <v>815</v>
      </c>
      <c r="E62" s="1444" t="s">
        <v>892</v>
      </c>
      <c r="F62" s="1444"/>
      <c r="G62" s="1444"/>
      <c r="H62" s="1444"/>
      <c r="I62" s="1444"/>
      <c r="J62" s="1444"/>
      <c r="K62" s="1444"/>
      <c r="L62" s="1499" t="s">
        <v>831</v>
      </c>
      <c r="M62" s="1500"/>
    </row>
    <row r="63" spans="1:13" ht="15" customHeight="1" thickBot="1" x14ac:dyDescent="0.3">
      <c r="A63" s="592"/>
      <c r="B63" s="592"/>
      <c r="C63" s="592"/>
      <c r="D63" s="1443"/>
      <c r="E63" s="1446"/>
      <c r="F63" s="1446"/>
      <c r="G63" s="1446"/>
      <c r="H63" s="1446"/>
      <c r="I63" s="1446"/>
      <c r="J63" s="1446"/>
      <c r="K63" s="1446"/>
      <c r="L63" s="1501"/>
      <c r="M63" s="1502"/>
    </row>
    <row r="64" spans="1:13" ht="25.5" customHeight="1" thickBot="1" x14ac:dyDescent="0.3">
      <c r="A64" s="438" t="s">
        <v>804</v>
      </c>
      <c r="B64" s="438" t="s">
        <v>146</v>
      </c>
      <c r="C64" s="438" t="s">
        <v>805</v>
      </c>
      <c r="D64" s="1442" t="s">
        <v>815</v>
      </c>
      <c r="E64" s="1497" t="s">
        <v>832</v>
      </c>
      <c r="F64" s="1497"/>
      <c r="G64" s="1497"/>
      <c r="H64" s="1497"/>
      <c r="I64" s="1497"/>
      <c r="J64" s="1497"/>
      <c r="K64" s="1497"/>
      <c r="L64" s="1499" t="s">
        <v>833</v>
      </c>
      <c r="M64" s="1500"/>
    </row>
    <row r="65" spans="1:13" ht="15.75" customHeight="1" thickBot="1" x14ac:dyDescent="0.3">
      <c r="A65" s="592"/>
      <c r="B65" s="592"/>
      <c r="C65" s="592"/>
      <c r="D65" s="1443"/>
      <c r="E65" s="1498"/>
      <c r="F65" s="1498"/>
      <c r="G65" s="1498"/>
      <c r="H65" s="1498"/>
      <c r="I65" s="1498"/>
      <c r="J65" s="1498"/>
      <c r="K65" s="1498"/>
      <c r="L65" s="1501"/>
      <c r="M65" s="1502"/>
    </row>
    <row r="66" spans="1:13" ht="15.75" customHeight="1" thickBot="1" x14ac:dyDescent="0.3">
      <c r="A66" s="606"/>
      <c r="B66" s="607"/>
      <c r="C66" s="607"/>
      <c r="D66" s="1503" t="s">
        <v>919</v>
      </c>
      <c r="E66" s="1503"/>
      <c r="F66" s="1503"/>
      <c r="G66" s="1503"/>
      <c r="H66" s="1503"/>
      <c r="I66" s="1503"/>
      <c r="J66" s="1503"/>
      <c r="K66" s="1503"/>
      <c r="L66" s="1503"/>
      <c r="M66" s="608"/>
    </row>
    <row r="67" spans="1:13" x14ac:dyDescent="0.25">
      <c r="A67" s="1504" t="s">
        <v>855</v>
      </c>
      <c r="B67" s="1504"/>
      <c r="C67" s="1504"/>
      <c r="D67" s="1373" t="s">
        <v>25</v>
      </c>
      <c r="E67" s="1374"/>
      <c r="F67" s="1247"/>
      <c r="G67" s="1248"/>
      <c r="H67" s="1248"/>
      <c r="I67" s="1248"/>
      <c r="J67" s="1248"/>
      <c r="K67" s="1248"/>
      <c r="L67" s="1248"/>
      <c r="M67" s="1249"/>
    </row>
    <row r="68" spans="1:13" ht="15" customHeight="1" thickBot="1" x14ac:dyDescent="0.3">
      <c r="A68" s="1505"/>
      <c r="B68" s="1505"/>
      <c r="C68" s="1505"/>
      <c r="D68" s="1375"/>
      <c r="E68" s="1376"/>
      <c r="F68" s="1250"/>
      <c r="G68" s="1251"/>
      <c r="H68" s="1251"/>
      <c r="I68" s="1251"/>
      <c r="J68" s="1251"/>
      <c r="K68" s="1251"/>
      <c r="L68" s="1251"/>
      <c r="M68" s="1252"/>
    </row>
    <row r="69" spans="1:13" ht="15" customHeight="1" x14ac:dyDescent="0.25">
      <c r="A69" s="1506" t="s">
        <v>928</v>
      </c>
      <c r="B69" s="1507"/>
      <c r="C69" s="1507"/>
      <c r="D69" s="1507"/>
      <c r="E69" s="1507"/>
      <c r="F69" s="1507"/>
      <c r="G69" s="1507"/>
      <c r="H69" s="1507"/>
      <c r="I69" s="1507"/>
      <c r="J69" s="1507"/>
      <c r="K69" s="1507"/>
      <c r="L69" s="1507"/>
      <c r="M69" s="1508"/>
    </row>
    <row r="70" spans="1:13" ht="15.75" thickBot="1" x14ac:dyDescent="0.3">
      <c r="A70" s="1509"/>
      <c r="B70" s="1510"/>
      <c r="C70" s="1510"/>
      <c r="D70" s="1510"/>
      <c r="E70" s="1510"/>
      <c r="F70" s="1510"/>
      <c r="G70" s="1510"/>
      <c r="H70" s="1510"/>
      <c r="I70" s="1510"/>
      <c r="J70" s="1510"/>
      <c r="K70" s="1510"/>
      <c r="L70" s="1510"/>
      <c r="M70" s="1511"/>
    </row>
    <row r="71" spans="1:13" ht="15.75" thickBot="1" x14ac:dyDescent="0.3">
      <c r="A71" s="437" t="s">
        <v>804</v>
      </c>
      <c r="B71" s="437" t="s">
        <v>146</v>
      </c>
      <c r="C71" s="437" t="s">
        <v>805</v>
      </c>
      <c r="D71" s="1402" t="s">
        <v>815</v>
      </c>
      <c r="E71" s="1404" t="s">
        <v>835</v>
      </c>
      <c r="F71" s="1404"/>
      <c r="G71" s="1404"/>
      <c r="H71" s="1404"/>
      <c r="I71" s="1404"/>
      <c r="J71" s="1404"/>
      <c r="K71" s="1404"/>
      <c r="L71" s="1404"/>
      <c r="M71" s="1512"/>
    </row>
    <row r="72" spans="1:13" ht="15.75" thickBot="1" x14ac:dyDescent="0.3">
      <c r="A72" s="592"/>
      <c r="B72" s="592"/>
      <c r="C72" s="592"/>
      <c r="D72" s="1403"/>
      <c r="E72" s="1405"/>
      <c r="F72" s="1405"/>
      <c r="G72" s="1405"/>
      <c r="H72" s="1405"/>
      <c r="I72" s="1405"/>
      <c r="J72" s="1405"/>
      <c r="K72" s="1405"/>
      <c r="L72" s="1405"/>
      <c r="M72" s="1513"/>
    </row>
    <row r="73" spans="1:13" ht="15.75" thickBot="1" x14ac:dyDescent="0.3">
      <c r="A73" s="437" t="s">
        <v>804</v>
      </c>
      <c r="B73" s="437" t="s">
        <v>146</v>
      </c>
      <c r="C73" s="437" t="s">
        <v>805</v>
      </c>
      <c r="D73" s="1402" t="s">
        <v>815</v>
      </c>
      <c r="E73" s="1404" t="s">
        <v>836</v>
      </c>
      <c r="F73" s="1404"/>
      <c r="G73" s="1404"/>
      <c r="H73" s="1404"/>
      <c r="I73" s="1404"/>
      <c r="J73" s="1404"/>
      <c r="K73" s="1404"/>
      <c r="L73" s="1404"/>
      <c r="M73" s="1512"/>
    </row>
    <row r="74" spans="1:13" ht="19.899999999999999" customHeight="1" thickBot="1" x14ac:dyDescent="0.3">
      <c r="A74" s="592"/>
      <c r="B74" s="592"/>
      <c r="C74" s="592"/>
      <c r="D74" s="1403"/>
      <c r="E74" s="1405"/>
      <c r="F74" s="1405"/>
      <c r="G74" s="1405"/>
      <c r="H74" s="1405"/>
      <c r="I74" s="1405"/>
      <c r="J74" s="1405"/>
      <c r="K74" s="1405"/>
      <c r="L74" s="1405"/>
      <c r="M74" s="1513"/>
    </row>
    <row r="75" spans="1:13" ht="15.75" customHeight="1" thickBot="1" x14ac:dyDescent="0.3">
      <c r="A75" s="1264" t="s">
        <v>837</v>
      </c>
      <c r="B75" s="1265"/>
      <c r="C75" s="1265"/>
      <c r="D75" s="1265"/>
      <c r="E75" s="1265"/>
      <c r="F75" s="1265"/>
      <c r="G75" s="1265"/>
      <c r="H75" s="1265"/>
      <c r="I75" s="1265"/>
      <c r="J75" s="1265"/>
      <c r="K75" s="1265"/>
      <c r="L75" s="1265"/>
      <c r="M75" s="1266"/>
    </row>
    <row r="76" spans="1:13" x14ac:dyDescent="0.25">
      <c r="A76" s="1379" t="s">
        <v>856</v>
      </c>
      <c r="B76" s="1380"/>
      <c r="C76" s="1381"/>
      <c r="D76" s="1373" t="s">
        <v>25</v>
      </c>
      <c r="E76" s="1374"/>
      <c r="F76" s="1247"/>
      <c r="G76" s="1248"/>
      <c r="H76" s="1248"/>
      <c r="I76" s="1248"/>
      <c r="J76" s="1248"/>
      <c r="K76" s="1248"/>
      <c r="L76" s="1248"/>
      <c r="M76" s="1249"/>
    </row>
    <row r="77" spans="1:13" ht="15.75" thickBot="1" x14ac:dyDescent="0.3">
      <c r="A77" s="1382"/>
      <c r="B77" s="1383"/>
      <c r="C77" s="1384"/>
      <c r="D77" s="1375"/>
      <c r="E77" s="1376"/>
      <c r="F77" s="1250"/>
      <c r="G77" s="1251"/>
      <c r="H77" s="1251"/>
      <c r="I77" s="1251"/>
      <c r="J77" s="1251"/>
      <c r="K77" s="1251"/>
      <c r="L77" s="1251"/>
      <c r="M77" s="1252"/>
    </row>
    <row r="78" spans="1:13" ht="17.45" customHeight="1" thickBot="1" x14ac:dyDescent="0.3">
      <c r="A78" s="438" t="s">
        <v>804</v>
      </c>
      <c r="B78" s="438" t="s">
        <v>146</v>
      </c>
      <c r="C78" s="438" t="s">
        <v>805</v>
      </c>
      <c r="D78" s="1385" t="s">
        <v>857</v>
      </c>
      <c r="E78" s="1385"/>
      <c r="F78" s="1385"/>
      <c r="G78" s="1385"/>
      <c r="H78" s="1385"/>
      <c r="I78" s="1385"/>
      <c r="J78" s="1385"/>
      <c r="K78" s="1385"/>
      <c r="L78" s="1385"/>
      <c r="M78" s="1385"/>
    </row>
    <row r="79" spans="1:13" ht="20.100000000000001" customHeight="1" thickBot="1" x14ac:dyDescent="0.3">
      <c r="A79" s="592"/>
      <c r="B79" s="592"/>
      <c r="C79" s="592"/>
      <c r="D79" s="1385"/>
      <c r="E79" s="1385"/>
      <c r="F79" s="1385"/>
      <c r="G79" s="1385"/>
      <c r="H79" s="1385"/>
      <c r="I79" s="1385"/>
      <c r="J79" s="1385"/>
      <c r="K79" s="1385"/>
      <c r="L79" s="1385"/>
      <c r="M79" s="1385"/>
    </row>
    <row r="80" spans="1:13" ht="15.75" thickBot="1" x14ac:dyDescent="0.3">
      <c r="A80" s="1275" t="s">
        <v>801</v>
      </c>
      <c r="B80" s="1276"/>
      <c r="C80" s="1276"/>
      <c r="D80" s="1276"/>
      <c r="E80" s="1276"/>
      <c r="F80" s="1276"/>
      <c r="G80" s="1276"/>
      <c r="H80" s="1276"/>
      <c r="I80" s="1276"/>
      <c r="J80" s="1276"/>
      <c r="K80" s="1276"/>
      <c r="L80" s="1276"/>
      <c r="M80" s="1277"/>
    </row>
    <row r="81" spans="1:13" ht="15.75" customHeight="1" x14ac:dyDescent="0.25">
      <c r="A81" s="1420" t="s">
        <v>909</v>
      </c>
      <c r="B81" s="1421"/>
      <c r="C81" s="1422"/>
      <c r="D81" s="1373" t="s">
        <v>25</v>
      </c>
      <c r="E81" s="1374"/>
      <c r="F81" s="1247"/>
      <c r="G81" s="1248"/>
      <c r="H81" s="1248"/>
      <c r="I81" s="1248"/>
      <c r="J81" s="1248"/>
      <c r="K81" s="1248"/>
      <c r="L81" s="1248"/>
      <c r="M81" s="1249"/>
    </row>
    <row r="82" spans="1:13" ht="20.25" customHeight="1" thickBot="1" x14ac:dyDescent="0.3">
      <c r="A82" s="1423"/>
      <c r="B82" s="1424"/>
      <c r="C82" s="1425"/>
      <c r="D82" s="1375"/>
      <c r="E82" s="1376"/>
      <c r="F82" s="1250"/>
      <c r="G82" s="1251"/>
      <c r="H82" s="1251"/>
      <c r="I82" s="1251"/>
      <c r="J82" s="1251"/>
      <c r="K82" s="1251"/>
      <c r="L82" s="1251"/>
      <c r="M82" s="1252"/>
    </row>
    <row r="83" spans="1:13" ht="15.75" customHeight="1" thickBot="1" x14ac:dyDescent="0.3">
      <c r="A83" s="437" t="s">
        <v>804</v>
      </c>
      <c r="B83" s="437" t="s">
        <v>146</v>
      </c>
      <c r="C83" s="437" t="s">
        <v>805</v>
      </c>
      <c r="D83" s="1514" t="s">
        <v>838</v>
      </c>
      <c r="E83" s="1389" t="s">
        <v>963</v>
      </c>
      <c r="F83" s="1389"/>
      <c r="G83" s="1389"/>
      <c r="H83" s="1389"/>
      <c r="I83" s="1389"/>
      <c r="J83" s="1389"/>
      <c r="K83" s="1389"/>
      <c r="L83" s="1389"/>
      <c r="M83" s="1390"/>
    </row>
    <row r="84" spans="1:13" ht="32.25" customHeight="1" thickBot="1" x14ac:dyDescent="0.3">
      <c r="A84" s="592"/>
      <c r="B84" s="592"/>
      <c r="C84" s="592"/>
      <c r="D84" s="1515"/>
      <c r="E84" s="1392"/>
      <c r="F84" s="1392"/>
      <c r="G84" s="1392"/>
      <c r="H84" s="1392"/>
      <c r="I84" s="1392"/>
      <c r="J84" s="1392"/>
      <c r="K84" s="1392"/>
      <c r="L84" s="1392"/>
      <c r="M84" s="1393"/>
    </row>
    <row r="85" spans="1:13" ht="15" customHeight="1" thickBot="1" x14ac:dyDescent="0.3">
      <c r="A85" s="437" t="s">
        <v>804</v>
      </c>
      <c r="B85" s="437" t="s">
        <v>146</v>
      </c>
      <c r="C85" s="437" t="s">
        <v>805</v>
      </c>
      <c r="D85" s="1514" t="s">
        <v>839</v>
      </c>
      <c r="E85" s="1389" t="s">
        <v>961</v>
      </c>
      <c r="F85" s="1389"/>
      <c r="G85" s="1389"/>
      <c r="H85" s="1389"/>
      <c r="I85" s="1389"/>
      <c r="J85" s="1389"/>
      <c r="K85" s="1389"/>
      <c r="L85" s="1389"/>
      <c r="M85" s="1390"/>
    </row>
    <row r="86" spans="1:13" ht="51" customHeight="1" thickBot="1" x14ac:dyDescent="0.3">
      <c r="A86" s="592"/>
      <c r="B86" s="592"/>
      <c r="C86" s="592"/>
      <c r="D86" s="1515"/>
      <c r="E86" s="1392"/>
      <c r="F86" s="1392"/>
      <c r="G86" s="1392"/>
      <c r="H86" s="1392"/>
      <c r="I86" s="1392"/>
      <c r="J86" s="1392"/>
      <c r="K86" s="1392"/>
      <c r="L86" s="1392"/>
      <c r="M86" s="1393"/>
    </row>
    <row r="87" spans="1:13" ht="15.75" customHeight="1" thickBot="1" x14ac:dyDescent="0.3">
      <c r="A87" s="437" t="s">
        <v>804</v>
      </c>
      <c r="B87" s="437" t="s">
        <v>146</v>
      </c>
      <c r="C87" s="437" t="s">
        <v>805</v>
      </c>
      <c r="D87" s="1514" t="s">
        <v>840</v>
      </c>
      <c r="E87" s="1450" t="s">
        <v>970</v>
      </c>
      <c r="F87" s="1450"/>
      <c r="G87" s="1450"/>
      <c r="H87" s="1450"/>
      <c r="I87" s="1450"/>
      <c r="J87" s="1450"/>
      <c r="K87" s="1450"/>
      <c r="L87" s="1450"/>
      <c r="M87" s="1451"/>
    </row>
    <row r="88" spans="1:13" ht="33.75" customHeight="1" thickBot="1" x14ac:dyDescent="0.3">
      <c r="A88" s="592"/>
      <c r="B88" s="592"/>
      <c r="C88" s="592"/>
      <c r="D88" s="1515"/>
      <c r="E88" s="1452"/>
      <c r="F88" s="1452"/>
      <c r="G88" s="1452"/>
      <c r="H88" s="1452"/>
      <c r="I88" s="1452"/>
      <c r="J88" s="1452"/>
      <c r="K88" s="1452"/>
      <c r="L88" s="1452"/>
      <c r="M88" s="1453"/>
    </row>
    <row r="89" spans="1:13" ht="15.75" customHeight="1" thickBot="1" x14ac:dyDescent="0.3">
      <c r="A89" s="437" t="s">
        <v>804</v>
      </c>
      <c r="B89" s="437" t="s">
        <v>146</v>
      </c>
      <c r="C89" s="437" t="s">
        <v>805</v>
      </c>
      <c r="D89" s="1514" t="s">
        <v>842</v>
      </c>
      <c r="E89" s="1450" t="s">
        <v>841</v>
      </c>
      <c r="F89" s="1450"/>
      <c r="G89" s="1450"/>
      <c r="H89" s="1450"/>
      <c r="I89" s="1450"/>
      <c r="J89" s="1450"/>
      <c r="K89" s="1450"/>
      <c r="L89" s="1450"/>
      <c r="M89" s="1451"/>
    </row>
    <row r="90" spans="1:13" ht="21.75" customHeight="1" thickBot="1" x14ac:dyDescent="0.3">
      <c r="A90" s="592"/>
      <c r="B90" s="592"/>
      <c r="C90" s="592"/>
      <c r="D90" s="1515"/>
      <c r="E90" s="1452"/>
      <c r="F90" s="1452"/>
      <c r="G90" s="1452"/>
      <c r="H90" s="1452"/>
      <c r="I90" s="1452"/>
      <c r="J90" s="1452"/>
      <c r="K90" s="1452"/>
      <c r="L90" s="1452"/>
      <c r="M90" s="1453"/>
    </row>
    <row r="91" spans="1:13" ht="15.75" customHeight="1" thickBot="1" x14ac:dyDescent="0.3">
      <c r="A91" s="437" t="s">
        <v>804</v>
      </c>
      <c r="B91" s="437" t="s">
        <v>146</v>
      </c>
      <c r="C91" s="437" t="s">
        <v>805</v>
      </c>
      <c r="D91" s="1514" t="s">
        <v>929</v>
      </c>
      <c r="E91" s="1450" t="s">
        <v>930</v>
      </c>
      <c r="F91" s="1450"/>
      <c r="G91" s="1450"/>
      <c r="H91" s="1450"/>
      <c r="I91" s="1450"/>
      <c r="J91" s="1450"/>
      <c r="K91" s="1450"/>
      <c r="L91" s="1450"/>
      <c r="M91" s="1451"/>
    </row>
    <row r="92" spans="1:13" ht="47.25" customHeight="1" thickBot="1" x14ac:dyDescent="0.3">
      <c r="A92" s="592"/>
      <c r="B92" s="592"/>
      <c r="C92" s="592"/>
      <c r="D92" s="1515"/>
      <c r="E92" s="1452"/>
      <c r="F92" s="1452"/>
      <c r="G92" s="1452"/>
      <c r="H92" s="1452"/>
      <c r="I92" s="1452"/>
      <c r="J92" s="1452"/>
      <c r="K92" s="1452"/>
      <c r="L92" s="1452"/>
      <c r="M92" s="1453"/>
    </row>
    <row r="93" spans="1:13" ht="15.75" customHeight="1" thickBot="1" x14ac:dyDescent="0.3">
      <c r="A93" s="1264" t="s">
        <v>843</v>
      </c>
      <c r="B93" s="1265"/>
      <c r="C93" s="1265"/>
      <c r="D93" s="1265"/>
      <c r="E93" s="1265"/>
      <c r="F93" s="1265"/>
      <c r="G93" s="1265"/>
      <c r="H93" s="1265"/>
      <c r="I93" s="1265"/>
      <c r="J93" s="1265"/>
      <c r="K93" s="1265"/>
      <c r="L93" s="1265"/>
      <c r="M93" s="1266"/>
    </row>
    <row r="94" spans="1:13" ht="20.100000000000001" customHeight="1" thickBot="1" x14ac:dyDescent="0.3">
      <c r="A94" s="1219" t="s">
        <v>1070</v>
      </c>
      <c r="B94" s="1220"/>
      <c r="C94" s="735"/>
      <c r="D94" s="735"/>
      <c r="E94" s="735"/>
      <c r="F94" s="735"/>
      <c r="G94" s="735"/>
      <c r="H94" s="735"/>
      <c r="I94" s="735"/>
      <c r="J94" s="735"/>
      <c r="K94" s="738" t="s">
        <v>1069</v>
      </c>
      <c r="L94" s="1221"/>
      <c r="M94" s="1222"/>
    </row>
  </sheetData>
  <mergeCells count="112">
    <mergeCell ref="D89:D90"/>
    <mergeCell ref="E89:M90"/>
    <mergeCell ref="D91:D92"/>
    <mergeCell ref="E91:M92"/>
    <mergeCell ref="A93:M93"/>
    <mergeCell ref="D83:D84"/>
    <mergeCell ref="E83:M84"/>
    <mergeCell ref="D85:D86"/>
    <mergeCell ref="E85:M86"/>
    <mergeCell ref="D87:D88"/>
    <mergeCell ref="E87:M88"/>
    <mergeCell ref="A76:C77"/>
    <mergeCell ref="D76:E77"/>
    <mergeCell ref="F76:M77"/>
    <mergeCell ref="D78:M79"/>
    <mergeCell ref="A80:M80"/>
    <mergeCell ref="A81:C82"/>
    <mergeCell ref="D81:E82"/>
    <mergeCell ref="F81:M82"/>
    <mergeCell ref="A69:M70"/>
    <mergeCell ref="D71:D72"/>
    <mergeCell ref="E71:M72"/>
    <mergeCell ref="D73:D74"/>
    <mergeCell ref="E73:M74"/>
    <mergeCell ref="A75:M75"/>
    <mergeCell ref="D64:D65"/>
    <mergeCell ref="E64:K65"/>
    <mergeCell ref="L64:M65"/>
    <mergeCell ref="D66:L66"/>
    <mergeCell ref="A67:C68"/>
    <mergeCell ref="D67:E68"/>
    <mergeCell ref="F67:M68"/>
    <mergeCell ref="D60:D61"/>
    <mergeCell ref="E60:G61"/>
    <mergeCell ref="H60:M61"/>
    <mergeCell ref="D62:D63"/>
    <mergeCell ref="E62:K63"/>
    <mergeCell ref="L62:M63"/>
    <mergeCell ref="A56:C57"/>
    <mergeCell ref="D56:E57"/>
    <mergeCell ref="F56:M57"/>
    <mergeCell ref="D58:D59"/>
    <mergeCell ref="E58:G59"/>
    <mergeCell ref="H58:M59"/>
    <mergeCell ref="A50:M50"/>
    <mergeCell ref="A51:C52"/>
    <mergeCell ref="D51:E52"/>
    <mergeCell ref="F51:M52"/>
    <mergeCell ref="D53:M54"/>
    <mergeCell ref="A55:M55"/>
    <mergeCell ref="D43:M44"/>
    <mergeCell ref="A45:M45"/>
    <mergeCell ref="A46:C47"/>
    <mergeCell ref="D46:E47"/>
    <mergeCell ref="F46:M47"/>
    <mergeCell ref="D48:M49"/>
    <mergeCell ref="D36:M37"/>
    <mergeCell ref="D38:M39"/>
    <mergeCell ref="A40:M40"/>
    <mergeCell ref="A41:C42"/>
    <mergeCell ref="D41:E42"/>
    <mergeCell ref="F41:M42"/>
    <mergeCell ref="C29:C30"/>
    <mergeCell ref="A31:M31"/>
    <mergeCell ref="A32:C33"/>
    <mergeCell ref="D32:E33"/>
    <mergeCell ref="F32:M33"/>
    <mergeCell ref="D34:M35"/>
    <mergeCell ref="A23:C24"/>
    <mergeCell ref="D23:E24"/>
    <mergeCell ref="F23:M24"/>
    <mergeCell ref="D25:M26"/>
    <mergeCell ref="A27:A28"/>
    <mergeCell ref="B27:B28"/>
    <mergeCell ref="C27:C28"/>
    <mergeCell ref="D27:M30"/>
    <mergeCell ref="A29:A30"/>
    <mergeCell ref="B29:B30"/>
    <mergeCell ref="D18:E19"/>
    <mergeCell ref="F18:M19"/>
    <mergeCell ref="D20:M21"/>
    <mergeCell ref="A22:M22"/>
    <mergeCell ref="A9:M11"/>
    <mergeCell ref="A12:M12"/>
    <mergeCell ref="A13:C14"/>
    <mergeCell ref="D13:E14"/>
    <mergeCell ref="F13:M14"/>
    <mergeCell ref="D15:M16"/>
    <mergeCell ref="A94:B94"/>
    <mergeCell ref="L94:M94"/>
    <mergeCell ref="A1:M1"/>
    <mergeCell ref="B2:C2"/>
    <mergeCell ref="D2:F2"/>
    <mergeCell ref="G2:M2"/>
    <mergeCell ref="A3:M3"/>
    <mergeCell ref="A4:I4"/>
    <mergeCell ref="J4:K4"/>
    <mergeCell ref="L4:M4"/>
    <mergeCell ref="A7:I7"/>
    <mergeCell ref="J7:K7"/>
    <mergeCell ref="L7:M7"/>
    <mergeCell ref="A8:I8"/>
    <mergeCell ref="J8:K8"/>
    <mergeCell ref="L8:M8"/>
    <mergeCell ref="A5:I5"/>
    <mergeCell ref="J5:K5"/>
    <mergeCell ref="L5:M5"/>
    <mergeCell ref="A6:I6"/>
    <mergeCell ref="J6:K6"/>
    <mergeCell ref="L6:M6"/>
    <mergeCell ref="A17:M17"/>
    <mergeCell ref="A18:C19"/>
  </mergeCells>
  <dataValidations count="2">
    <dataValidation allowBlank="1" showErrorMessage="1" sqref="A13:C14 A18:C19 A23:C24 A32:C33 A41:C42 A46:C47 A51:C52 A56:C57 A67:C68 A76:C77 A81:C82" xr:uid="{00000000-0002-0000-1000-000000000000}"/>
    <dataValidation allowBlank="1" showErrorMessage="1" promptTitle="1. Mandatory-H&amp;S Items" prompt="Enter the cost(s) associated with H&amp;S amount listed on Work Order. " sqref="D13:M14 D18:M19 D23:M24 D32:M33 D41:M42 D46:M47 D51:M52 D56:M57 D67:M68 D76:M77 D81:M82" xr:uid="{00000000-0002-0000-1000-000001000000}"/>
  </dataValidations>
  <hyperlinks>
    <hyperlink ref="A50" r:id="rId1" display="Attic Floors- Unconditoned Attic SWS " xr:uid="{00000000-0004-0000-1000-000000000000}"/>
    <hyperlink ref="H58" r:id="rId2" xr:uid="{00000000-0004-0000-1000-000001000000}"/>
    <hyperlink ref="H60" r:id="rId3" xr:uid="{00000000-0004-0000-1000-000002000000}"/>
    <hyperlink ref="A17:M17" r:id="rId4" display="○WPN 22-7" xr:uid="{00000000-0004-0000-1000-000003000000}"/>
    <hyperlink ref="A22:M22" r:id="rId5" display="○ Lighting Replacement SWS" xr:uid="{00000000-0004-0000-1000-000004000000}"/>
    <hyperlink ref="A31:M31" r:id="rId6" display="○ Air sealing SWS" xr:uid="{00000000-0004-0000-1000-000005000000}"/>
    <hyperlink ref="A40:M40" r:id="rId7" display="○ Duct sealing SWS" xr:uid="{00000000-0004-0000-1000-000006000000}"/>
    <hyperlink ref="A45:M45" r:id="rId8" display="○ General Duct Insulation SWS" xr:uid="{00000000-0004-0000-1000-000007000000}"/>
    <hyperlink ref="A55:M55" r:id="rId9" display="○ Dense Pack Insulation SWS" xr:uid="{00000000-0004-0000-1000-000008000000}"/>
    <hyperlink ref="L62:M63" r:id="rId10" display="Tank Insulation SWS " xr:uid="{00000000-0004-0000-1000-000009000000}"/>
    <hyperlink ref="L64:M65" r:id="rId11" display="Pipe Insulation SWS" xr:uid="{00000000-0004-0000-1000-00000A000000}"/>
    <hyperlink ref="A75:M75" r:id="rId12" display="○ Refrigerator Replacement SWS " xr:uid="{00000000-0004-0000-1000-00000B000000}"/>
    <hyperlink ref="A80:M80" r:id="rId13" display="○ Lighting Replacement SWS" xr:uid="{00000000-0004-0000-1000-00000C000000}"/>
    <hyperlink ref="A93:M93" r:id="rId14" display="○ Heating &amp; Cooling: Equipment Installation SWS" xr:uid="{00000000-0004-0000-1000-00000D000000}"/>
    <hyperlink ref="A50:M50" r:id="rId15" display="○ Attic Floors- Unconditoned Attic SWS " xr:uid="{00000000-0004-0000-1000-00000E000000}"/>
  </hyperlinks>
  <printOptions horizontalCentered="1"/>
  <pageMargins left="0.2" right="0.2" top="0.25" bottom="0.25" header="0.05" footer="0.05"/>
  <pageSetup scale="71" orientation="portrait" horizontalDpi="300" r:id="rId16"/>
  <rowBreaks count="1" manualBreakCount="1">
    <brk id="50" max="16383" man="1"/>
  </rowBreaks>
  <drawing r:id="rId17"/>
  <legacyDrawing r:id="rId18"/>
  <mc:AlternateContent xmlns:mc="http://schemas.openxmlformats.org/markup-compatibility/2006">
    <mc:Choice Requires="x14">
      <controls>
        <mc:AlternateContent xmlns:mc="http://schemas.openxmlformats.org/markup-compatibility/2006">
          <mc:Choice Requires="x14">
            <control shapeId="48129" r:id="rId19" name="Check Box 1">
              <controlPr defaultSize="0" autoFill="0" autoLine="0" autoPict="0">
                <anchor moveWithCells="1">
                  <from>
                    <xdr:col>10</xdr:col>
                    <xdr:colOff>57150</xdr:colOff>
                    <xdr:row>3</xdr:row>
                    <xdr:rowOff>352425</xdr:rowOff>
                  </from>
                  <to>
                    <xdr:col>10</xdr:col>
                    <xdr:colOff>762000</xdr:colOff>
                    <xdr:row>5</xdr:row>
                    <xdr:rowOff>0</xdr:rowOff>
                  </to>
                </anchor>
              </controlPr>
            </control>
          </mc:Choice>
        </mc:AlternateContent>
        <mc:AlternateContent xmlns:mc="http://schemas.openxmlformats.org/markup-compatibility/2006">
          <mc:Choice Requires="x14">
            <control shapeId="48130" r:id="rId20" name="Check Box 2">
              <controlPr defaultSize="0" autoFill="0" autoLine="0" autoPict="0">
                <anchor moveWithCells="1">
                  <from>
                    <xdr:col>12</xdr:col>
                    <xdr:colOff>28575</xdr:colOff>
                    <xdr:row>3</xdr:row>
                    <xdr:rowOff>361950</xdr:rowOff>
                  </from>
                  <to>
                    <xdr:col>12</xdr:col>
                    <xdr:colOff>752475</xdr:colOff>
                    <xdr:row>5</xdr:row>
                    <xdr:rowOff>9525</xdr:rowOff>
                  </to>
                </anchor>
              </controlPr>
            </control>
          </mc:Choice>
        </mc:AlternateContent>
        <mc:AlternateContent xmlns:mc="http://schemas.openxmlformats.org/markup-compatibility/2006">
          <mc:Choice Requires="x14">
            <control shapeId="48131" r:id="rId21" name="Check Box 3">
              <controlPr defaultSize="0" autoFill="0" autoLine="0" autoPict="0">
                <anchor moveWithCells="1">
                  <from>
                    <xdr:col>10</xdr:col>
                    <xdr:colOff>66675</xdr:colOff>
                    <xdr:row>4</xdr:row>
                    <xdr:rowOff>219075</xdr:rowOff>
                  </from>
                  <to>
                    <xdr:col>10</xdr:col>
                    <xdr:colOff>771525</xdr:colOff>
                    <xdr:row>5</xdr:row>
                    <xdr:rowOff>238125</xdr:rowOff>
                  </to>
                </anchor>
              </controlPr>
            </control>
          </mc:Choice>
        </mc:AlternateContent>
        <mc:AlternateContent xmlns:mc="http://schemas.openxmlformats.org/markup-compatibility/2006">
          <mc:Choice Requires="x14">
            <control shapeId="48132" r:id="rId22" name="Check Box 4">
              <controlPr defaultSize="0" autoFill="0" autoLine="0" autoPict="0">
                <anchor moveWithCells="1">
                  <from>
                    <xdr:col>12</xdr:col>
                    <xdr:colOff>28575</xdr:colOff>
                    <xdr:row>4</xdr:row>
                    <xdr:rowOff>238125</xdr:rowOff>
                  </from>
                  <to>
                    <xdr:col>12</xdr:col>
                    <xdr:colOff>752475</xdr:colOff>
                    <xdr:row>6</xdr:row>
                    <xdr:rowOff>19050</xdr:rowOff>
                  </to>
                </anchor>
              </controlPr>
            </control>
          </mc:Choice>
        </mc:AlternateContent>
        <mc:AlternateContent xmlns:mc="http://schemas.openxmlformats.org/markup-compatibility/2006">
          <mc:Choice Requires="x14">
            <control shapeId="48133" r:id="rId23" name="Check Box 5">
              <controlPr defaultSize="0" autoFill="0" autoLine="0" autoPict="0">
                <anchor moveWithCells="1">
                  <from>
                    <xdr:col>10</xdr:col>
                    <xdr:colOff>66675</xdr:colOff>
                    <xdr:row>5</xdr:row>
                    <xdr:rowOff>209550</xdr:rowOff>
                  </from>
                  <to>
                    <xdr:col>10</xdr:col>
                    <xdr:colOff>771525</xdr:colOff>
                    <xdr:row>6</xdr:row>
                    <xdr:rowOff>238125</xdr:rowOff>
                  </to>
                </anchor>
              </controlPr>
            </control>
          </mc:Choice>
        </mc:AlternateContent>
        <mc:AlternateContent xmlns:mc="http://schemas.openxmlformats.org/markup-compatibility/2006">
          <mc:Choice Requires="x14">
            <control shapeId="48134" r:id="rId24" name="Check Box 6">
              <controlPr defaultSize="0" autoFill="0" autoLine="0" autoPict="0">
                <anchor moveWithCells="1">
                  <from>
                    <xdr:col>12</xdr:col>
                    <xdr:colOff>28575</xdr:colOff>
                    <xdr:row>5</xdr:row>
                    <xdr:rowOff>219075</xdr:rowOff>
                  </from>
                  <to>
                    <xdr:col>12</xdr:col>
                    <xdr:colOff>752475</xdr:colOff>
                    <xdr:row>7</xdr:row>
                    <xdr:rowOff>0</xdr:rowOff>
                  </to>
                </anchor>
              </controlPr>
            </control>
          </mc:Choice>
        </mc:AlternateContent>
        <mc:AlternateContent xmlns:mc="http://schemas.openxmlformats.org/markup-compatibility/2006">
          <mc:Choice Requires="x14">
            <control shapeId="48135" r:id="rId25" name="Check Box 7">
              <controlPr defaultSize="0" autoFill="0" autoLine="0" autoPict="0">
                <anchor moveWithCells="1">
                  <from>
                    <xdr:col>0</xdr:col>
                    <xdr:colOff>190500</xdr:colOff>
                    <xdr:row>35</xdr:row>
                    <xdr:rowOff>209550</xdr:rowOff>
                  </from>
                  <to>
                    <xdr:col>0</xdr:col>
                    <xdr:colOff>552450</xdr:colOff>
                    <xdr:row>37</xdr:row>
                    <xdr:rowOff>66675</xdr:rowOff>
                  </to>
                </anchor>
              </controlPr>
            </control>
          </mc:Choice>
        </mc:AlternateContent>
        <mc:AlternateContent xmlns:mc="http://schemas.openxmlformats.org/markup-compatibility/2006">
          <mc:Choice Requires="x14">
            <control shapeId="48136" r:id="rId26" name="Check Box 8">
              <controlPr defaultSize="0" autoFill="0" autoLine="0" autoPict="0">
                <anchor moveWithCells="1">
                  <from>
                    <xdr:col>2</xdr:col>
                    <xdr:colOff>228600</xdr:colOff>
                    <xdr:row>35</xdr:row>
                    <xdr:rowOff>209550</xdr:rowOff>
                  </from>
                  <to>
                    <xdr:col>2</xdr:col>
                    <xdr:colOff>438150</xdr:colOff>
                    <xdr:row>37</xdr:row>
                    <xdr:rowOff>47625</xdr:rowOff>
                  </to>
                </anchor>
              </controlPr>
            </control>
          </mc:Choice>
        </mc:AlternateContent>
        <mc:AlternateContent xmlns:mc="http://schemas.openxmlformats.org/markup-compatibility/2006">
          <mc:Choice Requires="x14">
            <control shapeId="48137" r:id="rId27" name="Check Box 9">
              <controlPr defaultSize="0" autoFill="0" autoLine="0" autoPict="0">
                <anchor moveWithCells="1">
                  <from>
                    <xdr:col>1</xdr:col>
                    <xdr:colOff>219075</xdr:colOff>
                    <xdr:row>35</xdr:row>
                    <xdr:rowOff>190500</xdr:rowOff>
                  </from>
                  <to>
                    <xdr:col>2</xdr:col>
                    <xdr:colOff>9525</xdr:colOff>
                    <xdr:row>37</xdr:row>
                    <xdr:rowOff>38100</xdr:rowOff>
                  </to>
                </anchor>
              </controlPr>
            </control>
          </mc:Choice>
        </mc:AlternateContent>
        <mc:AlternateContent xmlns:mc="http://schemas.openxmlformats.org/markup-compatibility/2006">
          <mc:Choice Requires="x14">
            <control shapeId="48138" r:id="rId28" name="Check Box 10">
              <controlPr defaultSize="0" autoFill="0" autoLine="0" autoPict="0">
                <anchor moveWithCells="1">
                  <from>
                    <xdr:col>0</xdr:col>
                    <xdr:colOff>190500</xdr:colOff>
                    <xdr:row>38</xdr:row>
                    <xdr:rowOff>0</xdr:rowOff>
                  </from>
                  <to>
                    <xdr:col>0</xdr:col>
                    <xdr:colOff>523875</xdr:colOff>
                    <xdr:row>39</xdr:row>
                    <xdr:rowOff>19050</xdr:rowOff>
                  </to>
                </anchor>
              </controlPr>
            </control>
          </mc:Choice>
        </mc:AlternateContent>
        <mc:AlternateContent xmlns:mc="http://schemas.openxmlformats.org/markup-compatibility/2006">
          <mc:Choice Requires="x14">
            <control shapeId="48139" r:id="rId29" name="Check Box 11">
              <controlPr defaultSize="0" autoFill="0" autoLine="0" autoPict="0">
                <anchor moveWithCells="1">
                  <from>
                    <xdr:col>2</xdr:col>
                    <xdr:colOff>228600</xdr:colOff>
                    <xdr:row>38</xdr:row>
                    <xdr:rowOff>0</xdr:rowOff>
                  </from>
                  <to>
                    <xdr:col>2</xdr:col>
                    <xdr:colOff>647700</xdr:colOff>
                    <xdr:row>39</xdr:row>
                    <xdr:rowOff>19050</xdr:rowOff>
                  </to>
                </anchor>
              </controlPr>
            </control>
          </mc:Choice>
        </mc:AlternateContent>
        <mc:AlternateContent xmlns:mc="http://schemas.openxmlformats.org/markup-compatibility/2006">
          <mc:Choice Requires="x14">
            <control shapeId="48140" r:id="rId30" name="Check Box 12">
              <controlPr defaultSize="0" autoFill="0" autoLine="0" autoPict="0">
                <anchor moveWithCells="1">
                  <from>
                    <xdr:col>1</xdr:col>
                    <xdr:colOff>190500</xdr:colOff>
                    <xdr:row>38</xdr:row>
                    <xdr:rowOff>9525</xdr:rowOff>
                  </from>
                  <to>
                    <xdr:col>1</xdr:col>
                    <xdr:colOff>590550</xdr:colOff>
                    <xdr:row>39</xdr:row>
                    <xdr:rowOff>28575</xdr:rowOff>
                  </to>
                </anchor>
              </controlPr>
            </control>
          </mc:Choice>
        </mc:AlternateContent>
        <mc:AlternateContent xmlns:mc="http://schemas.openxmlformats.org/markup-compatibility/2006">
          <mc:Choice Requires="x14">
            <control shapeId="48141" r:id="rId31" name="Check Box 13">
              <controlPr defaultSize="0" autoFill="0" autoLine="0" autoPict="0">
                <anchor moveWithCells="1">
                  <from>
                    <xdr:col>10</xdr:col>
                    <xdr:colOff>66675</xdr:colOff>
                    <xdr:row>6</xdr:row>
                    <xdr:rowOff>209550</xdr:rowOff>
                  </from>
                  <to>
                    <xdr:col>10</xdr:col>
                    <xdr:colOff>771525</xdr:colOff>
                    <xdr:row>7</xdr:row>
                    <xdr:rowOff>238125</xdr:rowOff>
                  </to>
                </anchor>
              </controlPr>
            </control>
          </mc:Choice>
        </mc:AlternateContent>
        <mc:AlternateContent xmlns:mc="http://schemas.openxmlformats.org/markup-compatibility/2006">
          <mc:Choice Requires="x14">
            <control shapeId="48142" r:id="rId32" name="Check Box 14">
              <controlPr defaultSize="0" autoFill="0" autoLine="0" autoPict="0">
                <anchor moveWithCells="1">
                  <from>
                    <xdr:col>12</xdr:col>
                    <xdr:colOff>28575</xdr:colOff>
                    <xdr:row>6</xdr:row>
                    <xdr:rowOff>209550</xdr:rowOff>
                  </from>
                  <to>
                    <xdr:col>12</xdr:col>
                    <xdr:colOff>752475</xdr:colOff>
                    <xdr:row>8</xdr:row>
                    <xdr:rowOff>0</xdr:rowOff>
                  </to>
                </anchor>
              </controlPr>
            </control>
          </mc:Choice>
        </mc:AlternateContent>
        <mc:AlternateContent xmlns:mc="http://schemas.openxmlformats.org/markup-compatibility/2006">
          <mc:Choice Requires="x14">
            <control shapeId="48143" r:id="rId33" name="Check Box 15">
              <controlPr defaultSize="0" autoFill="0" autoLine="0" autoPict="0">
                <anchor moveWithCells="1">
                  <from>
                    <xdr:col>0</xdr:col>
                    <xdr:colOff>200025</xdr:colOff>
                    <xdr:row>14</xdr:row>
                    <xdr:rowOff>152400</xdr:rowOff>
                  </from>
                  <to>
                    <xdr:col>0</xdr:col>
                    <xdr:colOff>504825</xdr:colOff>
                    <xdr:row>16</xdr:row>
                    <xdr:rowOff>9525</xdr:rowOff>
                  </to>
                </anchor>
              </controlPr>
            </control>
          </mc:Choice>
        </mc:AlternateContent>
        <mc:AlternateContent xmlns:mc="http://schemas.openxmlformats.org/markup-compatibility/2006">
          <mc:Choice Requires="x14">
            <control shapeId="48144" r:id="rId34" name="Check Box 16">
              <controlPr defaultSize="0" autoFill="0" autoLine="0" autoPict="0">
                <anchor moveWithCells="1">
                  <from>
                    <xdr:col>2</xdr:col>
                    <xdr:colOff>266700</xdr:colOff>
                    <xdr:row>14</xdr:row>
                    <xdr:rowOff>161925</xdr:rowOff>
                  </from>
                  <to>
                    <xdr:col>3</xdr:col>
                    <xdr:colOff>76200</xdr:colOff>
                    <xdr:row>16</xdr:row>
                    <xdr:rowOff>19050</xdr:rowOff>
                  </to>
                </anchor>
              </controlPr>
            </control>
          </mc:Choice>
        </mc:AlternateContent>
        <mc:AlternateContent xmlns:mc="http://schemas.openxmlformats.org/markup-compatibility/2006">
          <mc:Choice Requires="x14">
            <control shapeId="48145" r:id="rId35" name="Check Box 17">
              <controlPr defaultSize="0" autoFill="0" autoLine="0" autoPict="0">
                <anchor moveWithCells="1">
                  <from>
                    <xdr:col>1</xdr:col>
                    <xdr:colOff>219075</xdr:colOff>
                    <xdr:row>14</xdr:row>
                    <xdr:rowOff>161925</xdr:rowOff>
                  </from>
                  <to>
                    <xdr:col>1</xdr:col>
                    <xdr:colOff>590550</xdr:colOff>
                    <xdr:row>15</xdr:row>
                    <xdr:rowOff>180975</xdr:rowOff>
                  </to>
                </anchor>
              </controlPr>
            </control>
          </mc:Choice>
        </mc:AlternateContent>
        <mc:AlternateContent xmlns:mc="http://schemas.openxmlformats.org/markup-compatibility/2006">
          <mc:Choice Requires="x14">
            <control shapeId="48146" r:id="rId36" name="Check Box 18">
              <controlPr defaultSize="0" autoFill="0" autoLine="0" autoPict="0">
                <anchor moveWithCells="1">
                  <from>
                    <xdr:col>0</xdr:col>
                    <xdr:colOff>209550</xdr:colOff>
                    <xdr:row>19</xdr:row>
                    <xdr:rowOff>228600</xdr:rowOff>
                  </from>
                  <to>
                    <xdr:col>0</xdr:col>
                    <xdr:colOff>514350</xdr:colOff>
                    <xdr:row>21</xdr:row>
                    <xdr:rowOff>0</xdr:rowOff>
                  </to>
                </anchor>
              </controlPr>
            </control>
          </mc:Choice>
        </mc:AlternateContent>
        <mc:AlternateContent xmlns:mc="http://schemas.openxmlformats.org/markup-compatibility/2006">
          <mc:Choice Requires="x14">
            <control shapeId="48147" r:id="rId37" name="Check Box 19">
              <controlPr defaultSize="0" autoFill="0" autoLine="0" autoPict="0">
                <anchor moveWithCells="1">
                  <from>
                    <xdr:col>2</xdr:col>
                    <xdr:colOff>257175</xdr:colOff>
                    <xdr:row>20</xdr:row>
                    <xdr:rowOff>0</xdr:rowOff>
                  </from>
                  <to>
                    <xdr:col>2</xdr:col>
                    <xdr:colOff>628650</xdr:colOff>
                    <xdr:row>20</xdr:row>
                    <xdr:rowOff>228600</xdr:rowOff>
                  </to>
                </anchor>
              </controlPr>
            </control>
          </mc:Choice>
        </mc:AlternateContent>
        <mc:AlternateContent xmlns:mc="http://schemas.openxmlformats.org/markup-compatibility/2006">
          <mc:Choice Requires="x14">
            <control shapeId="48148" r:id="rId38" name="Check Box 20">
              <controlPr defaultSize="0" autoFill="0" autoLine="0" autoPict="0">
                <anchor moveWithCells="1">
                  <from>
                    <xdr:col>1</xdr:col>
                    <xdr:colOff>228600</xdr:colOff>
                    <xdr:row>19</xdr:row>
                    <xdr:rowOff>228600</xdr:rowOff>
                  </from>
                  <to>
                    <xdr:col>1</xdr:col>
                    <xdr:colOff>457200</xdr:colOff>
                    <xdr:row>20</xdr:row>
                    <xdr:rowOff>228600</xdr:rowOff>
                  </to>
                </anchor>
              </controlPr>
            </control>
          </mc:Choice>
        </mc:AlternateContent>
        <mc:AlternateContent xmlns:mc="http://schemas.openxmlformats.org/markup-compatibility/2006">
          <mc:Choice Requires="x14">
            <control shapeId="48149" r:id="rId39" name="Check Box 21">
              <controlPr defaultSize="0" autoFill="0" autoLine="0" autoPict="0">
                <anchor moveWithCells="1">
                  <from>
                    <xdr:col>0</xdr:col>
                    <xdr:colOff>171450</xdr:colOff>
                    <xdr:row>24</xdr:row>
                    <xdr:rowOff>152400</xdr:rowOff>
                  </from>
                  <to>
                    <xdr:col>0</xdr:col>
                    <xdr:colOff>476250</xdr:colOff>
                    <xdr:row>26</xdr:row>
                    <xdr:rowOff>19050</xdr:rowOff>
                  </to>
                </anchor>
              </controlPr>
            </control>
          </mc:Choice>
        </mc:AlternateContent>
        <mc:AlternateContent xmlns:mc="http://schemas.openxmlformats.org/markup-compatibility/2006">
          <mc:Choice Requires="x14">
            <control shapeId="48150" r:id="rId40" name="Check Box 22">
              <controlPr defaultSize="0" autoFill="0" autoLine="0" autoPict="0">
                <anchor moveWithCells="1">
                  <from>
                    <xdr:col>2</xdr:col>
                    <xdr:colOff>200025</xdr:colOff>
                    <xdr:row>24</xdr:row>
                    <xdr:rowOff>180975</xdr:rowOff>
                  </from>
                  <to>
                    <xdr:col>2</xdr:col>
                    <xdr:colOff>400050</xdr:colOff>
                    <xdr:row>26</xdr:row>
                    <xdr:rowOff>28575</xdr:rowOff>
                  </to>
                </anchor>
              </controlPr>
            </control>
          </mc:Choice>
        </mc:AlternateContent>
        <mc:AlternateContent xmlns:mc="http://schemas.openxmlformats.org/markup-compatibility/2006">
          <mc:Choice Requires="x14">
            <control shapeId="48151" r:id="rId41" name="Check Box 23">
              <controlPr defaultSize="0" autoFill="0" autoLine="0" autoPict="0">
                <anchor moveWithCells="1">
                  <from>
                    <xdr:col>1</xdr:col>
                    <xdr:colOff>180975</xdr:colOff>
                    <xdr:row>24</xdr:row>
                    <xdr:rowOff>161925</xdr:rowOff>
                  </from>
                  <to>
                    <xdr:col>1</xdr:col>
                    <xdr:colOff>409575</xdr:colOff>
                    <xdr:row>26</xdr:row>
                    <xdr:rowOff>9525</xdr:rowOff>
                  </to>
                </anchor>
              </controlPr>
            </control>
          </mc:Choice>
        </mc:AlternateContent>
        <mc:AlternateContent xmlns:mc="http://schemas.openxmlformats.org/markup-compatibility/2006">
          <mc:Choice Requires="x14">
            <control shapeId="48152" r:id="rId42" name="Check Box 24">
              <controlPr defaultSize="0" autoFill="0" autoLine="0" autoPict="0">
                <anchor moveWithCells="1">
                  <from>
                    <xdr:col>0</xdr:col>
                    <xdr:colOff>200025</xdr:colOff>
                    <xdr:row>28</xdr:row>
                    <xdr:rowOff>85725</xdr:rowOff>
                  </from>
                  <to>
                    <xdr:col>0</xdr:col>
                    <xdr:colOff>504825</xdr:colOff>
                    <xdr:row>29</xdr:row>
                    <xdr:rowOff>161925</xdr:rowOff>
                  </to>
                </anchor>
              </controlPr>
            </control>
          </mc:Choice>
        </mc:AlternateContent>
        <mc:AlternateContent xmlns:mc="http://schemas.openxmlformats.org/markup-compatibility/2006">
          <mc:Choice Requires="x14">
            <control shapeId="48153" r:id="rId43" name="Check Box 25">
              <controlPr defaultSize="0" autoFill="0" autoLine="0" autoPict="0">
                <anchor moveWithCells="1">
                  <from>
                    <xdr:col>2</xdr:col>
                    <xdr:colOff>180975</xdr:colOff>
                    <xdr:row>28</xdr:row>
                    <xdr:rowOff>57150</xdr:rowOff>
                  </from>
                  <to>
                    <xdr:col>2</xdr:col>
                    <xdr:colOff>628650</xdr:colOff>
                    <xdr:row>29</xdr:row>
                    <xdr:rowOff>104775</xdr:rowOff>
                  </to>
                </anchor>
              </controlPr>
            </control>
          </mc:Choice>
        </mc:AlternateContent>
        <mc:AlternateContent xmlns:mc="http://schemas.openxmlformats.org/markup-compatibility/2006">
          <mc:Choice Requires="x14">
            <control shapeId="48154" r:id="rId44" name="Check Box 26">
              <controlPr defaultSize="0" autoFill="0" autoLine="0" autoPict="0">
                <anchor moveWithCells="1">
                  <from>
                    <xdr:col>1</xdr:col>
                    <xdr:colOff>200025</xdr:colOff>
                    <xdr:row>28</xdr:row>
                    <xdr:rowOff>76200</xdr:rowOff>
                  </from>
                  <to>
                    <xdr:col>1</xdr:col>
                    <xdr:colOff>428625</xdr:colOff>
                    <xdr:row>29</xdr:row>
                    <xdr:rowOff>114300</xdr:rowOff>
                  </to>
                </anchor>
              </controlPr>
            </control>
          </mc:Choice>
        </mc:AlternateContent>
        <mc:AlternateContent xmlns:mc="http://schemas.openxmlformats.org/markup-compatibility/2006">
          <mc:Choice Requires="x14">
            <control shapeId="48155" r:id="rId45" name="Check Box 27">
              <controlPr defaultSize="0" autoFill="0" autoLine="0" autoPict="0">
                <anchor moveWithCells="1">
                  <from>
                    <xdr:col>0</xdr:col>
                    <xdr:colOff>180975</xdr:colOff>
                    <xdr:row>33</xdr:row>
                    <xdr:rowOff>133350</xdr:rowOff>
                  </from>
                  <to>
                    <xdr:col>1</xdr:col>
                    <xdr:colOff>57150</xdr:colOff>
                    <xdr:row>35</xdr:row>
                    <xdr:rowOff>47625</xdr:rowOff>
                  </to>
                </anchor>
              </controlPr>
            </control>
          </mc:Choice>
        </mc:AlternateContent>
        <mc:AlternateContent xmlns:mc="http://schemas.openxmlformats.org/markup-compatibility/2006">
          <mc:Choice Requires="x14">
            <control shapeId="48156" r:id="rId46" name="Check Box 28">
              <controlPr defaultSize="0" autoFill="0" autoLine="0" autoPict="0">
                <anchor moveWithCells="1">
                  <from>
                    <xdr:col>2</xdr:col>
                    <xdr:colOff>238125</xdr:colOff>
                    <xdr:row>33</xdr:row>
                    <xdr:rowOff>142875</xdr:rowOff>
                  </from>
                  <to>
                    <xdr:col>2</xdr:col>
                    <xdr:colOff>657225</xdr:colOff>
                    <xdr:row>35</xdr:row>
                    <xdr:rowOff>38100</xdr:rowOff>
                  </to>
                </anchor>
              </controlPr>
            </control>
          </mc:Choice>
        </mc:AlternateContent>
        <mc:AlternateContent xmlns:mc="http://schemas.openxmlformats.org/markup-compatibility/2006">
          <mc:Choice Requires="x14">
            <control shapeId="48157" r:id="rId47" name="Check Box 29">
              <controlPr defaultSize="0" autoFill="0" autoLine="0" autoPict="0">
                <anchor moveWithCells="1">
                  <from>
                    <xdr:col>1</xdr:col>
                    <xdr:colOff>209550</xdr:colOff>
                    <xdr:row>33</xdr:row>
                    <xdr:rowOff>142875</xdr:rowOff>
                  </from>
                  <to>
                    <xdr:col>2</xdr:col>
                    <xdr:colOff>47625</xdr:colOff>
                    <xdr:row>35</xdr:row>
                    <xdr:rowOff>47625</xdr:rowOff>
                  </to>
                </anchor>
              </controlPr>
            </control>
          </mc:Choice>
        </mc:AlternateContent>
        <mc:AlternateContent xmlns:mc="http://schemas.openxmlformats.org/markup-compatibility/2006">
          <mc:Choice Requires="x14">
            <control shapeId="48158" r:id="rId48" name="Check Box 30">
              <controlPr defaultSize="0" autoFill="0" autoLine="0" autoPict="0">
                <anchor moveWithCells="1">
                  <from>
                    <xdr:col>0</xdr:col>
                    <xdr:colOff>152400</xdr:colOff>
                    <xdr:row>42</xdr:row>
                    <xdr:rowOff>180975</xdr:rowOff>
                  </from>
                  <to>
                    <xdr:col>0</xdr:col>
                    <xdr:colOff>457200</xdr:colOff>
                    <xdr:row>43</xdr:row>
                    <xdr:rowOff>238125</xdr:rowOff>
                  </to>
                </anchor>
              </controlPr>
            </control>
          </mc:Choice>
        </mc:AlternateContent>
        <mc:AlternateContent xmlns:mc="http://schemas.openxmlformats.org/markup-compatibility/2006">
          <mc:Choice Requires="x14">
            <control shapeId="48159" r:id="rId49" name="Check Box 31">
              <controlPr defaultSize="0" autoFill="0" autoLine="0" autoPict="0">
                <anchor moveWithCells="1">
                  <from>
                    <xdr:col>2</xdr:col>
                    <xdr:colOff>200025</xdr:colOff>
                    <xdr:row>42</xdr:row>
                    <xdr:rowOff>180975</xdr:rowOff>
                  </from>
                  <to>
                    <xdr:col>2</xdr:col>
                    <xdr:colOff>400050</xdr:colOff>
                    <xdr:row>43</xdr:row>
                    <xdr:rowOff>219075</xdr:rowOff>
                  </to>
                </anchor>
              </controlPr>
            </control>
          </mc:Choice>
        </mc:AlternateContent>
        <mc:AlternateContent xmlns:mc="http://schemas.openxmlformats.org/markup-compatibility/2006">
          <mc:Choice Requires="x14">
            <control shapeId="48160" r:id="rId50" name="Check Box 32">
              <controlPr defaultSize="0" autoFill="0" autoLine="0" autoPict="0">
                <anchor moveWithCells="1">
                  <from>
                    <xdr:col>1</xdr:col>
                    <xdr:colOff>190500</xdr:colOff>
                    <xdr:row>42</xdr:row>
                    <xdr:rowOff>180975</xdr:rowOff>
                  </from>
                  <to>
                    <xdr:col>2</xdr:col>
                    <xdr:colOff>0</xdr:colOff>
                    <xdr:row>43</xdr:row>
                    <xdr:rowOff>219075</xdr:rowOff>
                  </to>
                </anchor>
              </controlPr>
            </control>
          </mc:Choice>
        </mc:AlternateContent>
        <mc:AlternateContent xmlns:mc="http://schemas.openxmlformats.org/markup-compatibility/2006">
          <mc:Choice Requires="x14">
            <control shapeId="48161" r:id="rId51" name="Check Box 33">
              <controlPr defaultSize="0" autoFill="0" autoLine="0" autoPict="0">
                <anchor moveWithCells="1">
                  <from>
                    <xdr:col>0</xdr:col>
                    <xdr:colOff>190500</xdr:colOff>
                    <xdr:row>48</xdr:row>
                    <xdr:rowOff>0</xdr:rowOff>
                  </from>
                  <to>
                    <xdr:col>0</xdr:col>
                    <xdr:colOff>523875</xdr:colOff>
                    <xdr:row>49</xdr:row>
                    <xdr:rowOff>19050</xdr:rowOff>
                  </to>
                </anchor>
              </controlPr>
            </control>
          </mc:Choice>
        </mc:AlternateContent>
        <mc:AlternateContent xmlns:mc="http://schemas.openxmlformats.org/markup-compatibility/2006">
          <mc:Choice Requires="x14">
            <control shapeId="48162" r:id="rId52" name="Check Box 34">
              <controlPr defaultSize="0" autoFill="0" autoLine="0" autoPict="0">
                <anchor moveWithCells="1">
                  <from>
                    <xdr:col>2</xdr:col>
                    <xdr:colOff>228600</xdr:colOff>
                    <xdr:row>48</xdr:row>
                    <xdr:rowOff>0</xdr:rowOff>
                  </from>
                  <to>
                    <xdr:col>2</xdr:col>
                    <xdr:colOff>647700</xdr:colOff>
                    <xdr:row>49</xdr:row>
                    <xdr:rowOff>19050</xdr:rowOff>
                  </to>
                </anchor>
              </controlPr>
            </control>
          </mc:Choice>
        </mc:AlternateContent>
        <mc:AlternateContent xmlns:mc="http://schemas.openxmlformats.org/markup-compatibility/2006">
          <mc:Choice Requires="x14">
            <control shapeId="48163" r:id="rId53" name="Check Box 35">
              <controlPr defaultSize="0" autoFill="0" autoLine="0" autoPict="0">
                <anchor moveWithCells="1">
                  <from>
                    <xdr:col>1</xdr:col>
                    <xdr:colOff>190500</xdr:colOff>
                    <xdr:row>48</xdr:row>
                    <xdr:rowOff>9525</xdr:rowOff>
                  </from>
                  <to>
                    <xdr:col>1</xdr:col>
                    <xdr:colOff>590550</xdr:colOff>
                    <xdr:row>49</xdr:row>
                    <xdr:rowOff>28575</xdr:rowOff>
                  </to>
                </anchor>
              </controlPr>
            </control>
          </mc:Choice>
        </mc:AlternateContent>
        <mc:AlternateContent xmlns:mc="http://schemas.openxmlformats.org/markup-compatibility/2006">
          <mc:Choice Requires="x14">
            <control shapeId="48164" r:id="rId54" name="Check Box 36">
              <controlPr defaultSize="0" autoFill="0" autoLine="0" autoPict="0">
                <anchor moveWithCells="1">
                  <from>
                    <xdr:col>0</xdr:col>
                    <xdr:colOff>171450</xdr:colOff>
                    <xdr:row>52</xdr:row>
                    <xdr:rowOff>152400</xdr:rowOff>
                  </from>
                  <to>
                    <xdr:col>0</xdr:col>
                    <xdr:colOff>476250</xdr:colOff>
                    <xdr:row>53</xdr:row>
                    <xdr:rowOff>219075</xdr:rowOff>
                  </to>
                </anchor>
              </controlPr>
            </control>
          </mc:Choice>
        </mc:AlternateContent>
        <mc:AlternateContent xmlns:mc="http://schemas.openxmlformats.org/markup-compatibility/2006">
          <mc:Choice Requires="x14">
            <control shapeId="48165" r:id="rId55" name="Check Box 37">
              <controlPr defaultSize="0" autoFill="0" autoLine="0" autoPict="0">
                <anchor moveWithCells="1">
                  <from>
                    <xdr:col>2</xdr:col>
                    <xdr:colOff>200025</xdr:colOff>
                    <xdr:row>52</xdr:row>
                    <xdr:rowOff>180975</xdr:rowOff>
                  </from>
                  <to>
                    <xdr:col>2</xdr:col>
                    <xdr:colOff>400050</xdr:colOff>
                    <xdr:row>53</xdr:row>
                    <xdr:rowOff>228600</xdr:rowOff>
                  </to>
                </anchor>
              </controlPr>
            </control>
          </mc:Choice>
        </mc:AlternateContent>
        <mc:AlternateContent xmlns:mc="http://schemas.openxmlformats.org/markup-compatibility/2006">
          <mc:Choice Requires="x14">
            <control shapeId="48166" r:id="rId56" name="Check Box 38">
              <controlPr defaultSize="0" autoFill="0" autoLine="0" autoPict="0">
                <anchor moveWithCells="1">
                  <from>
                    <xdr:col>1</xdr:col>
                    <xdr:colOff>180975</xdr:colOff>
                    <xdr:row>52</xdr:row>
                    <xdr:rowOff>161925</xdr:rowOff>
                  </from>
                  <to>
                    <xdr:col>1</xdr:col>
                    <xdr:colOff>409575</xdr:colOff>
                    <xdr:row>53</xdr:row>
                    <xdr:rowOff>209550</xdr:rowOff>
                  </to>
                </anchor>
              </controlPr>
            </control>
          </mc:Choice>
        </mc:AlternateContent>
        <mc:AlternateContent xmlns:mc="http://schemas.openxmlformats.org/markup-compatibility/2006">
          <mc:Choice Requires="x14">
            <control shapeId="48167" r:id="rId57" name="Check Box 39">
              <controlPr defaultSize="0" autoFill="0" autoLine="0" autoPict="0">
                <anchor moveWithCells="1">
                  <from>
                    <xdr:col>0</xdr:col>
                    <xdr:colOff>180975</xdr:colOff>
                    <xdr:row>57</xdr:row>
                    <xdr:rowOff>161925</xdr:rowOff>
                  </from>
                  <to>
                    <xdr:col>1</xdr:col>
                    <xdr:colOff>114300</xdr:colOff>
                    <xdr:row>59</xdr:row>
                    <xdr:rowOff>28575</xdr:rowOff>
                  </to>
                </anchor>
              </controlPr>
            </control>
          </mc:Choice>
        </mc:AlternateContent>
        <mc:AlternateContent xmlns:mc="http://schemas.openxmlformats.org/markup-compatibility/2006">
          <mc:Choice Requires="x14">
            <control shapeId="48168" r:id="rId58" name="Check Box 40">
              <controlPr defaultSize="0" autoFill="0" autoLine="0" autoPict="0">
                <anchor moveWithCells="1">
                  <from>
                    <xdr:col>2</xdr:col>
                    <xdr:colOff>228600</xdr:colOff>
                    <xdr:row>57</xdr:row>
                    <xdr:rowOff>161925</xdr:rowOff>
                  </from>
                  <to>
                    <xdr:col>2</xdr:col>
                    <xdr:colOff>647700</xdr:colOff>
                    <xdr:row>59</xdr:row>
                    <xdr:rowOff>28575</xdr:rowOff>
                  </to>
                </anchor>
              </controlPr>
            </control>
          </mc:Choice>
        </mc:AlternateContent>
        <mc:AlternateContent xmlns:mc="http://schemas.openxmlformats.org/markup-compatibility/2006">
          <mc:Choice Requires="x14">
            <control shapeId="48169" r:id="rId59" name="Check Box 41">
              <controlPr defaultSize="0" autoFill="0" autoLine="0" autoPict="0">
                <anchor moveWithCells="1">
                  <from>
                    <xdr:col>1</xdr:col>
                    <xdr:colOff>190500</xdr:colOff>
                    <xdr:row>57</xdr:row>
                    <xdr:rowOff>161925</xdr:rowOff>
                  </from>
                  <to>
                    <xdr:col>1</xdr:col>
                    <xdr:colOff>590550</xdr:colOff>
                    <xdr:row>59</xdr:row>
                    <xdr:rowOff>28575</xdr:rowOff>
                  </to>
                </anchor>
              </controlPr>
            </control>
          </mc:Choice>
        </mc:AlternateContent>
        <mc:AlternateContent xmlns:mc="http://schemas.openxmlformats.org/markup-compatibility/2006">
          <mc:Choice Requires="x14">
            <control shapeId="48170" r:id="rId60" name="Check Box 42">
              <controlPr defaultSize="0" autoFill="0" autoLine="0" autoPict="0">
                <anchor moveWithCells="1">
                  <from>
                    <xdr:col>0</xdr:col>
                    <xdr:colOff>180975</xdr:colOff>
                    <xdr:row>59</xdr:row>
                    <xdr:rowOff>161925</xdr:rowOff>
                  </from>
                  <to>
                    <xdr:col>1</xdr:col>
                    <xdr:colOff>66675</xdr:colOff>
                    <xdr:row>61</xdr:row>
                    <xdr:rowOff>28575</xdr:rowOff>
                  </to>
                </anchor>
              </controlPr>
            </control>
          </mc:Choice>
        </mc:AlternateContent>
        <mc:AlternateContent xmlns:mc="http://schemas.openxmlformats.org/markup-compatibility/2006">
          <mc:Choice Requires="x14">
            <control shapeId="48171" r:id="rId61" name="Check Box 43">
              <controlPr defaultSize="0" autoFill="0" autoLine="0" autoPict="0">
                <anchor moveWithCells="1">
                  <from>
                    <xdr:col>2</xdr:col>
                    <xdr:colOff>228600</xdr:colOff>
                    <xdr:row>59</xdr:row>
                    <xdr:rowOff>171450</xdr:rowOff>
                  </from>
                  <to>
                    <xdr:col>2</xdr:col>
                    <xdr:colOff>647700</xdr:colOff>
                    <xdr:row>61</xdr:row>
                    <xdr:rowOff>38100</xdr:rowOff>
                  </to>
                </anchor>
              </controlPr>
            </control>
          </mc:Choice>
        </mc:AlternateContent>
        <mc:AlternateContent xmlns:mc="http://schemas.openxmlformats.org/markup-compatibility/2006">
          <mc:Choice Requires="x14">
            <control shapeId="48172" r:id="rId62" name="Check Box 44">
              <controlPr defaultSize="0" autoFill="0" autoLine="0" autoPict="0">
                <anchor moveWithCells="1">
                  <from>
                    <xdr:col>1</xdr:col>
                    <xdr:colOff>190500</xdr:colOff>
                    <xdr:row>59</xdr:row>
                    <xdr:rowOff>171450</xdr:rowOff>
                  </from>
                  <to>
                    <xdr:col>1</xdr:col>
                    <xdr:colOff>590550</xdr:colOff>
                    <xdr:row>61</xdr:row>
                    <xdr:rowOff>38100</xdr:rowOff>
                  </to>
                </anchor>
              </controlPr>
            </control>
          </mc:Choice>
        </mc:AlternateContent>
        <mc:AlternateContent xmlns:mc="http://schemas.openxmlformats.org/markup-compatibility/2006">
          <mc:Choice Requires="x14">
            <control shapeId="48173" r:id="rId63" name="Check Box 45">
              <controlPr defaultSize="0" autoFill="0" autoLine="0" autoPict="0">
                <anchor moveWithCells="1">
                  <from>
                    <xdr:col>0</xdr:col>
                    <xdr:colOff>180975</xdr:colOff>
                    <xdr:row>61</xdr:row>
                    <xdr:rowOff>200025</xdr:rowOff>
                  </from>
                  <to>
                    <xdr:col>0</xdr:col>
                    <xdr:colOff>514350</xdr:colOff>
                    <xdr:row>63</xdr:row>
                    <xdr:rowOff>47625</xdr:rowOff>
                  </to>
                </anchor>
              </controlPr>
            </control>
          </mc:Choice>
        </mc:AlternateContent>
        <mc:AlternateContent xmlns:mc="http://schemas.openxmlformats.org/markup-compatibility/2006">
          <mc:Choice Requires="x14">
            <control shapeId="48174" r:id="rId64" name="Check Box 46">
              <controlPr defaultSize="0" autoFill="0" autoLine="0" autoPict="0">
                <anchor moveWithCells="1">
                  <from>
                    <xdr:col>2</xdr:col>
                    <xdr:colOff>238125</xdr:colOff>
                    <xdr:row>61</xdr:row>
                    <xdr:rowOff>190500</xdr:rowOff>
                  </from>
                  <to>
                    <xdr:col>2</xdr:col>
                    <xdr:colOff>657225</xdr:colOff>
                    <xdr:row>63</xdr:row>
                    <xdr:rowOff>38100</xdr:rowOff>
                  </to>
                </anchor>
              </controlPr>
            </control>
          </mc:Choice>
        </mc:AlternateContent>
        <mc:AlternateContent xmlns:mc="http://schemas.openxmlformats.org/markup-compatibility/2006">
          <mc:Choice Requires="x14">
            <control shapeId="48175" r:id="rId65" name="Check Box 47">
              <controlPr defaultSize="0" autoFill="0" autoLine="0" autoPict="0">
                <anchor moveWithCells="1">
                  <from>
                    <xdr:col>1</xdr:col>
                    <xdr:colOff>200025</xdr:colOff>
                    <xdr:row>61</xdr:row>
                    <xdr:rowOff>190500</xdr:rowOff>
                  </from>
                  <to>
                    <xdr:col>1</xdr:col>
                    <xdr:colOff>600075</xdr:colOff>
                    <xdr:row>63</xdr:row>
                    <xdr:rowOff>38100</xdr:rowOff>
                  </to>
                </anchor>
              </controlPr>
            </control>
          </mc:Choice>
        </mc:AlternateContent>
        <mc:AlternateContent xmlns:mc="http://schemas.openxmlformats.org/markup-compatibility/2006">
          <mc:Choice Requires="x14">
            <control shapeId="48176" r:id="rId66" name="Check Box 48">
              <controlPr defaultSize="0" autoFill="0" autoLine="0" autoPict="0">
                <anchor moveWithCells="1">
                  <from>
                    <xdr:col>0</xdr:col>
                    <xdr:colOff>200025</xdr:colOff>
                    <xdr:row>63</xdr:row>
                    <xdr:rowOff>285750</xdr:rowOff>
                  </from>
                  <to>
                    <xdr:col>0</xdr:col>
                    <xdr:colOff>533400</xdr:colOff>
                    <xdr:row>65</xdr:row>
                    <xdr:rowOff>28575</xdr:rowOff>
                  </to>
                </anchor>
              </controlPr>
            </control>
          </mc:Choice>
        </mc:AlternateContent>
        <mc:AlternateContent xmlns:mc="http://schemas.openxmlformats.org/markup-compatibility/2006">
          <mc:Choice Requires="x14">
            <control shapeId="48177" r:id="rId67" name="Check Box 49">
              <controlPr defaultSize="0" autoFill="0" autoLine="0" autoPict="0">
                <anchor moveWithCells="1">
                  <from>
                    <xdr:col>2</xdr:col>
                    <xdr:colOff>228600</xdr:colOff>
                    <xdr:row>63</xdr:row>
                    <xdr:rowOff>295275</xdr:rowOff>
                  </from>
                  <to>
                    <xdr:col>2</xdr:col>
                    <xdr:colOff>647700</xdr:colOff>
                    <xdr:row>65</xdr:row>
                    <xdr:rowOff>38100</xdr:rowOff>
                  </to>
                </anchor>
              </controlPr>
            </control>
          </mc:Choice>
        </mc:AlternateContent>
        <mc:AlternateContent xmlns:mc="http://schemas.openxmlformats.org/markup-compatibility/2006">
          <mc:Choice Requires="x14">
            <control shapeId="48178" r:id="rId68" name="Check Box 50">
              <controlPr defaultSize="0" autoFill="0" autoLine="0" autoPict="0">
                <anchor moveWithCells="1">
                  <from>
                    <xdr:col>1</xdr:col>
                    <xdr:colOff>200025</xdr:colOff>
                    <xdr:row>63</xdr:row>
                    <xdr:rowOff>295275</xdr:rowOff>
                  </from>
                  <to>
                    <xdr:col>1</xdr:col>
                    <xdr:colOff>600075</xdr:colOff>
                    <xdr:row>65</xdr:row>
                    <xdr:rowOff>38100</xdr:rowOff>
                  </to>
                </anchor>
              </controlPr>
            </control>
          </mc:Choice>
        </mc:AlternateContent>
        <mc:AlternateContent xmlns:mc="http://schemas.openxmlformats.org/markup-compatibility/2006">
          <mc:Choice Requires="x14">
            <control shapeId="48179" r:id="rId69" name="Check Box 51">
              <controlPr defaultSize="0" autoFill="0" autoLine="0" autoPict="0">
                <anchor moveWithCells="1">
                  <from>
                    <xdr:col>0</xdr:col>
                    <xdr:colOff>171450</xdr:colOff>
                    <xdr:row>70</xdr:row>
                    <xdr:rowOff>152400</xdr:rowOff>
                  </from>
                  <to>
                    <xdr:col>0</xdr:col>
                    <xdr:colOff>476250</xdr:colOff>
                    <xdr:row>72</xdr:row>
                    <xdr:rowOff>9525</xdr:rowOff>
                  </to>
                </anchor>
              </controlPr>
            </control>
          </mc:Choice>
        </mc:AlternateContent>
        <mc:AlternateContent xmlns:mc="http://schemas.openxmlformats.org/markup-compatibility/2006">
          <mc:Choice Requires="x14">
            <control shapeId="48180" r:id="rId70" name="Check Box 52">
              <controlPr defaultSize="0" autoFill="0" autoLine="0" autoPict="0">
                <anchor moveWithCells="1">
                  <from>
                    <xdr:col>2</xdr:col>
                    <xdr:colOff>200025</xdr:colOff>
                    <xdr:row>70</xdr:row>
                    <xdr:rowOff>180975</xdr:rowOff>
                  </from>
                  <to>
                    <xdr:col>2</xdr:col>
                    <xdr:colOff>400050</xdr:colOff>
                    <xdr:row>72</xdr:row>
                    <xdr:rowOff>19050</xdr:rowOff>
                  </to>
                </anchor>
              </controlPr>
            </control>
          </mc:Choice>
        </mc:AlternateContent>
        <mc:AlternateContent xmlns:mc="http://schemas.openxmlformats.org/markup-compatibility/2006">
          <mc:Choice Requires="x14">
            <control shapeId="48181" r:id="rId71" name="Check Box 53">
              <controlPr defaultSize="0" autoFill="0" autoLine="0" autoPict="0">
                <anchor moveWithCells="1">
                  <from>
                    <xdr:col>1</xdr:col>
                    <xdr:colOff>180975</xdr:colOff>
                    <xdr:row>70</xdr:row>
                    <xdr:rowOff>161925</xdr:rowOff>
                  </from>
                  <to>
                    <xdr:col>1</xdr:col>
                    <xdr:colOff>409575</xdr:colOff>
                    <xdr:row>72</xdr:row>
                    <xdr:rowOff>0</xdr:rowOff>
                  </to>
                </anchor>
              </controlPr>
            </control>
          </mc:Choice>
        </mc:AlternateContent>
        <mc:AlternateContent xmlns:mc="http://schemas.openxmlformats.org/markup-compatibility/2006">
          <mc:Choice Requires="x14">
            <control shapeId="48182" r:id="rId72" name="Check Box 54">
              <controlPr defaultSize="0" autoFill="0" autoLine="0" autoPict="0">
                <anchor moveWithCells="1">
                  <from>
                    <xdr:col>0</xdr:col>
                    <xdr:colOff>171450</xdr:colOff>
                    <xdr:row>72</xdr:row>
                    <xdr:rowOff>152400</xdr:rowOff>
                  </from>
                  <to>
                    <xdr:col>0</xdr:col>
                    <xdr:colOff>476250</xdr:colOff>
                    <xdr:row>73</xdr:row>
                    <xdr:rowOff>209550</xdr:rowOff>
                  </to>
                </anchor>
              </controlPr>
            </control>
          </mc:Choice>
        </mc:AlternateContent>
        <mc:AlternateContent xmlns:mc="http://schemas.openxmlformats.org/markup-compatibility/2006">
          <mc:Choice Requires="x14">
            <control shapeId="48183" r:id="rId73" name="Check Box 55">
              <controlPr defaultSize="0" autoFill="0" autoLine="0" autoPict="0">
                <anchor moveWithCells="1">
                  <from>
                    <xdr:col>2</xdr:col>
                    <xdr:colOff>200025</xdr:colOff>
                    <xdr:row>72</xdr:row>
                    <xdr:rowOff>180975</xdr:rowOff>
                  </from>
                  <to>
                    <xdr:col>2</xdr:col>
                    <xdr:colOff>400050</xdr:colOff>
                    <xdr:row>73</xdr:row>
                    <xdr:rowOff>219075</xdr:rowOff>
                  </to>
                </anchor>
              </controlPr>
            </control>
          </mc:Choice>
        </mc:AlternateContent>
        <mc:AlternateContent xmlns:mc="http://schemas.openxmlformats.org/markup-compatibility/2006">
          <mc:Choice Requires="x14">
            <control shapeId="48184" r:id="rId74" name="Check Box 56">
              <controlPr defaultSize="0" autoFill="0" autoLine="0" autoPict="0">
                <anchor moveWithCells="1">
                  <from>
                    <xdr:col>1</xdr:col>
                    <xdr:colOff>180975</xdr:colOff>
                    <xdr:row>72</xdr:row>
                    <xdr:rowOff>161925</xdr:rowOff>
                  </from>
                  <to>
                    <xdr:col>1</xdr:col>
                    <xdr:colOff>409575</xdr:colOff>
                    <xdr:row>73</xdr:row>
                    <xdr:rowOff>200025</xdr:rowOff>
                  </to>
                </anchor>
              </controlPr>
            </control>
          </mc:Choice>
        </mc:AlternateContent>
        <mc:AlternateContent xmlns:mc="http://schemas.openxmlformats.org/markup-compatibility/2006">
          <mc:Choice Requires="x14">
            <control shapeId="48185" r:id="rId75" name="Check Box 57">
              <controlPr defaultSize="0" autoFill="0" autoLine="0" autoPict="0">
                <anchor moveWithCells="1">
                  <from>
                    <xdr:col>0</xdr:col>
                    <xdr:colOff>180975</xdr:colOff>
                    <xdr:row>77</xdr:row>
                    <xdr:rowOff>200025</xdr:rowOff>
                  </from>
                  <to>
                    <xdr:col>0</xdr:col>
                    <xdr:colOff>514350</xdr:colOff>
                    <xdr:row>79</xdr:row>
                    <xdr:rowOff>0</xdr:rowOff>
                  </to>
                </anchor>
              </controlPr>
            </control>
          </mc:Choice>
        </mc:AlternateContent>
        <mc:AlternateContent xmlns:mc="http://schemas.openxmlformats.org/markup-compatibility/2006">
          <mc:Choice Requires="x14">
            <control shapeId="48186" r:id="rId76" name="Check Box 58">
              <controlPr defaultSize="0" autoFill="0" autoLine="0" autoPict="0">
                <anchor moveWithCells="1">
                  <from>
                    <xdr:col>2</xdr:col>
                    <xdr:colOff>238125</xdr:colOff>
                    <xdr:row>77</xdr:row>
                    <xdr:rowOff>190500</xdr:rowOff>
                  </from>
                  <to>
                    <xdr:col>2</xdr:col>
                    <xdr:colOff>657225</xdr:colOff>
                    <xdr:row>78</xdr:row>
                    <xdr:rowOff>238125</xdr:rowOff>
                  </to>
                </anchor>
              </controlPr>
            </control>
          </mc:Choice>
        </mc:AlternateContent>
        <mc:AlternateContent xmlns:mc="http://schemas.openxmlformats.org/markup-compatibility/2006">
          <mc:Choice Requires="x14">
            <control shapeId="48187" r:id="rId77" name="Check Box 59">
              <controlPr defaultSize="0" autoFill="0" autoLine="0" autoPict="0">
                <anchor moveWithCells="1">
                  <from>
                    <xdr:col>1</xdr:col>
                    <xdr:colOff>200025</xdr:colOff>
                    <xdr:row>77</xdr:row>
                    <xdr:rowOff>190500</xdr:rowOff>
                  </from>
                  <to>
                    <xdr:col>1</xdr:col>
                    <xdr:colOff>600075</xdr:colOff>
                    <xdr:row>78</xdr:row>
                    <xdr:rowOff>238125</xdr:rowOff>
                  </to>
                </anchor>
              </controlPr>
            </control>
          </mc:Choice>
        </mc:AlternateContent>
        <mc:AlternateContent xmlns:mc="http://schemas.openxmlformats.org/markup-compatibility/2006">
          <mc:Choice Requires="x14">
            <control shapeId="48188" r:id="rId78" name="Check Box 60">
              <controlPr defaultSize="0" autoFill="0" autoLine="0" autoPict="0">
                <anchor moveWithCells="1">
                  <from>
                    <xdr:col>0</xdr:col>
                    <xdr:colOff>200025</xdr:colOff>
                    <xdr:row>83</xdr:row>
                    <xdr:rowOff>95250</xdr:rowOff>
                  </from>
                  <to>
                    <xdr:col>1</xdr:col>
                    <xdr:colOff>38100</xdr:colOff>
                    <xdr:row>83</xdr:row>
                    <xdr:rowOff>228600</xdr:rowOff>
                  </to>
                </anchor>
              </controlPr>
            </control>
          </mc:Choice>
        </mc:AlternateContent>
        <mc:AlternateContent xmlns:mc="http://schemas.openxmlformats.org/markup-compatibility/2006">
          <mc:Choice Requires="x14">
            <control shapeId="48189" r:id="rId79" name="Check Box 61">
              <controlPr defaultSize="0" autoFill="0" autoLine="0" autoPict="0">
                <anchor moveWithCells="1">
                  <from>
                    <xdr:col>2</xdr:col>
                    <xdr:colOff>228600</xdr:colOff>
                    <xdr:row>83</xdr:row>
                    <xdr:rowOff>76200</xdr:rowOff>
                  </from>
                  <to>
                    <xdr:col>3</xdr:col>
                    <xdr:colOff>47625</xdr:colOff>
                    <xdr:row>83</xdr:row>
                    <xdr:rowOff>285750</xdr:rowOff>
                  </to>
                </anchor>
              </controlPr>
            </control>
          </mc:Choice>
        </mc:AlternateContent>
        <mc:AlternateContent xmlns:mc="http://schemas.openxmlformats.org/markup-compatibility/2006">
          <mc:Choice Requires="x14">
            <control shapeId="48190" r:id="rId80" name="Check Box 62">
              <controlPr defaultSize="0" autoFill="0" autoLine="0" autoPict="0">
                <anchor moveWithCells="1">
                  <from>
                    <xdr:col>1</xdr:col>
                    <xdr:colOff>219075</xdr:colOff>
                    <xdr:row>83</xdr:row>
                    <xdr:rowOff>47625</xdr:rowOff>
                  </from>
                  <to>
                    <xdr:col>2</xdr:col>
                    <xdr:colOff>95250</xdr:colOff>
                    <xdr:row>83</xdr:row>
                    <xdr:rowOff>276225</xdr:rowOff>
                  </to>
                </anchor>
              </controlPr>
            </control>
          </mc:Choice>
        </mc:AlternateContent>
        <mc:AlternateContent xmlns:mc="http://schemas.openxmlformats.org/markup-compatibility/2006">
          <mc:Choice Requires="x14">
            <control shapeId="48193" r:id="rId81" name="Check Box 65">
              <controlPr defaultSize="0" autoFill="0" autoLine="0" autoPict="0">
                <anchor moveWithCells="1">
                  <from>
                    <xdr:col>0</xdr:col>
                    <xdr:colOff>200025</xdr:colOff>
                    <xdr:row>85</xdr:row>
                    <xdr:rowOff>104775</xdr:rowOff>
                  </from>
                  <to>
                    <xdr:col>1</xdr:col>
                    <xdr:colOff>38100</xdr:colOff>
                    <xdr:row>85</xdr:row>
                    <xdr:rowOff>238125</xdr:rowOff>
                  </to>
                </anchor>
              </controlPr>
            </control>
          </mc:Choice>
        </mc:AlternateContent>
        <mc:AlternateContent xmlns:mc="http://schemas.openxmlformats.org/markup-compatibility/2006">
          <mc:Choice Requires="x14">
            <control shapeId="48194" r:id="rId82" name="Check Box 66">
              <controlPr defaultSize="0" autoFill="0" autoLine="0" autoPict="0">
                <anchor moveWithCells="1">
                  <from>
                    <xdr:col>2</xdr:col>
                    <xdr:colOff>200025</xdr:colOff>
                    <xdr:row>85</xdr:row>
                    <xdr:rowOff>85725</xdr:rowOff>
                  </from>
                  <to>
                    <xdr:col>3</xdr:col>
                    <xdr:colOff>19050</xdr:colOff>
                    <xdr:row>85</xdr:row>
                    <xdr:rowOff>295275</xdr:rowOff>
                  </to>
                </anchor>
              </controlPr>
            </control>
          </mc:Choice>
        </mc:AlternateContent>
        <mc:AlternateContent xmlns:mc="http://schemas.openxmlformats.org/markup-compatibility/2006">
          <mc:Choice Requires="x14">
            <control shapeId="48195" r:id="rId83" name="Check Box 67">
              <controlPr defaultSize="0" autoFill="0" autoLine="0" autoPict="0">
                <anchor moveWithCells="1">
                  <from>
                    <xdr:col>1</xdr:col>
                    <xdr:colOff>219075</xdr:colOff>
                    <xdr:row>85</xdr:row>
                    <xdr:rowOff>66675</xdr:rowOff>
                  </from>
                  <to>
                    <xdr:col>2</xdr:col>
                    <xdr:colOff>95250</xdr:colOff>
                    <xdr:row>85</xdr:row>
                    <xdr:rowOff>295275</xdr:rowOff>
                  </to>
                </anchor>
              </controlPr>
            </control>
          </mc:Choice>
        </mc:AlternateContent>
        <mc:AlternateContent xmlns:mc="http://schemas.openxmlformats.org/markup-compatibility/2006">
          <mc:Choice Requires="x14">
            <control shapeId="48196" r:id="rId84" name="Check Box 68">
              <controlPr defaultSize="0" autoFill="0" autoLine="0" autoPict="0">
                <anchor moveWithCells="1">
                  <from>
                    <xdr:col>0</xdr:col>
                    <xdr:colOff>180975</xdr:colOff>
                    <xdr:row>89</xdr:row>
                    <xdr:rowOff>47625</xdr:rowOff>
                  </from>
                  <to>
                    <xdr:col>1</xdr:col>
                    <xdr:colOff>19050</xdr:colOff>
                    <xdr:row>89</xdr:row>
                    <xdr:rowOff>180975</xdr:rowOff>
                  </to>
                </anchor>
              </controlPr>
            </control>
          </mc:Choice>
        </mc:AlternateContent>
        <mc:AlternateContent xmlns:mc="http://schemas.openxmlformats.org/markup-compatibility/2006">
          <mc:Choice Requires="x14">
            <control shapeId="48197" r:id="rId85" name="Check Box 69">
              <controlPr defaultSize="0" autoFill="0" autoLine="0" autoPict="0">
                <anchor moveWithCells="1">
                  <from>
                    <xdr:col>2</xdr:col>
                    <xdr:colOff>190500</xdr:colOff>
                    <xdr:row>89</xdr:row>
                    <xdr:rowOff>0</xdr:rowOff>
                  </from>
                  <to>
                    <xdr:col>3</xdr:col>
                    <xdr:colOff>9525</xdr:colOff>
                    <xdr:row>89</xdr:row>
                    <xdr:rowOff>209550</xdr:rowOff>
                  </to>
                </anchor>
              </controlPr>
            </control>
          </mc:Choice>
        </mc:AlternateContent>
        <mc:AlternateContent xmlns:mc="http://schemas.openxmlformats.org/markup-compatibility/2006">
          <mc:Choice Requires="x14">
            <control shapeId="48198" r:id="rId86" name="Check Box 70">
              <controlPr defaultSize="0" autoFill="0" autoLine="0" autoPict="0">
                <anchor moveWithCells="1">
                  <from>
                    <xdr:col>1</xdr:col>
                    <xdr:colOff>219075</xdr:colOff>
                    <xdr:row>88</xdr:row>
                    <xdr:rowOff>180975</xdr:rowOff>
                  </from>
                  <to>
                    <xdr:col>2</xdr:col>
                    <xdr:colOff>95250</xdr:colOff>
                    <xdr:row>89</xdr:row>
                    <xdr:rowOff>209550</xdr:rowOff>
                  </to>
                </anchor>
              </controlPr>
            </control>
          </mc:Choice>
        </mc:AlternateContent>
        <mc:AlternateContent xmlns:mc="http://schemas.openxmlformats.org/markup-compatibility/2006">
          <mc:Choice Requires="x14">
            <control shapeId="48199" r:id="rId87" name="Check Box 71">
              <controlPr defaultSize="0" autoFill="0" autoLine="0" autoPict="0">
                <anchor moveWithCells="1">
                  <from>
                    <xdr:col>2</xdr:col>
                    <xdr:colOff>190500</xdr:colOff>
                    <xdr:row>89</xdr:row>
                    <xdr:rowOff>0</xdr:rowOff>
                  </from>
                  <to>
                    <xdr:col>3</xdr:col>
                    <xdr:colOff>9525</xdr:colOff>
                    <xdr:row>89</xdr:row>
                    <xdr:rowOff>209550</xdr:rowOff>
                  </to>
                </anchor>
              </controlPr>
            </control>
          </mc:Choice>
        </mc:AlternateContent>
        <mc:AlternateContent xmlns:mc="http://schemas.openxmlformats.org/markup-compatibility/2006">
          <mc:Choice Requires="x14">
            <control shapeId="48200" r:id="rId88" name="Check Box 72">
              <controlPr defaultSize="0" autoFill="0" autoLine="0" autoPict="0">
                <anchor moveWithCells="1">
                  <from>
                    <xdr:col>2</xdr:col>
                    <xdr:colOff>190500</xdr:colOff>
                    <xdr:row>89</xdr:row>
                    <xdr:rowOff>0</xdr:rowOff>
                  </from>
                  <to>
                    <xdr:col>3</xdr:col>
                    <xdr:colOff>9525</xdr:colOff>
                    <xdr:row>89</xdr:row>
                    <xdr:rowOff>209550</xdr:rowOff>
                  </to>
                </anchor>
              </controlPr>
            </control>
          </mc:Choice>
        </mc:AlternateContent>
        <mc:AlternateContent xmlns:mc="http://schemas.openxmlformats.org/markup-compatibility/2006">
          <mc:Choice Requires="x14">
            <control shapeId="48201" r:id="rId89" name="Check Box 73">
              <controlPr defaultSize="0" autoFill="0" autoLine="0" autoPict="0">
                <anchor moveWithCells="1">
                  <from>
                    <xdr:col>0</xdr:col>
                    <xdr:colOff>171450</xdr:colOff>
                    <xdr:row>91</xdr:row>
                    <xdr:rowOff>57150</xdr:rowOff>
                  </from>
                  <to>
                    <xdr:col>1</xdr:col>
                    <xdr:colOff>76200</xdr:colOff>
                    <xdr:row>91</xdr:row>
                    <xdr:rowOff>371475</xdr:rowOff>
                  </to>
                </anchor>
              </controlPr>
            </control>
          </mc:Choice>
        </mc:AlternateContent>
        <mc:AlternateContent xmlns:mc="http://schemas.openxmlformats.org/markup-compatibility/2006">
          <mc:Choice Requires="x14">
            <control shapeId="48202" r:id="rId90" name="Check Box 74">
              <controlPr defaultSize="0" autoFill="0" autoLine="0" autoPict="0">
                <anchor moveWithCells="1">
                  <from>
                    <xdr:col>2</xdr:col>
                    <xdr:colOff>200025</xdr:colOff>
                    <xdr:row>91</xdr:row>
                    <xdr:rowOff>95250</xdr:rowOff>
                  </from>
                  <to>
                    <xdr:col>3</xdr:col>
                    <xdr:colOff>19050</xdr:colOff>
                    <xdr:row>91</xdr:row>
                    <xdr:rowOff>304800</xdr:rowOff>
                  </to>
                </anchor>
              </controlPr>
            </control>
          </mc:Choice>
        </mc:AlternateContent>
        <mc:AlternateContent xmlns:mc="http://schemas.openxmlformats.org/markup-compatibility/2006">
          <mc:Choice Requires="x14">
            <control shapeId="48203" r:id="rId91" name="Check Box 75">
              <controlPr defaultSize="0" autoFill="0" autoLine="0" autoPict="0">
                <anchor moveWithCells="1">
                  <from>
                    <xdr:col>1</xdr:col>
                    <xdr:colOff>200025</xdr:colOff>
                    <xdr:row>91</xdr:row>
                    <xdr:rowOff>104775</xdr:rowOff>
                  </from>
                  <to>
                    <xdr:col>2</xdr:col>
                    <xdr:colOff>76200</xdr:colOff>
                    <xdr:row>91</xdr:row>
                    <xdr:rowOff>333375</xdr:rowOff>
                  </to>
                </anchor>
              </controlPr>
            </control>
          </mc:Choice>
        </mc:AlternateContent>
        <mc:AlternateContent xmlns:mc="http://schemas.openxmlformats.org/markup-compatibility/2006">
          <mc:Choice Requires="x14">
            <control shapeId="48204" r:id="rId92" name="Check Box 76">
              <controlPr defaultSize="0" autoFill="0" autoLine="0" autoPict="0">
                <anchor moveWithCells="1">
                  <from>
                    <xdr:col>0</xdr:col>
                    <xdr:colOff>190500</xdr:colOff>
                    <xdr:row>87</xdr:row>
                    <xdr:rowOff>114300</xdr:rowOff>
                  </from>
                  <to>
                    <xdr:col>1</xdr:col>
                    <xdr:colOff>28575</xdr:colOff>
                    <xdr:row>87</xdr:row>
                    <xdr:rowOff>247650</xdr:rowOff>
                  </to>
                </anchor>
              </controlPr>
            </control>
          </mc:Choice>
        </mc:AlternateContent>
        <mc:AlternateContent xmlns:mc="http://schemas.openxmlformats.org/markup-compatibility/2006">
          <mc:Choice Requires="x14">
            <control shapeId="48205" r:id="rId93" name="Check Box 77">
              <controlPr defaultSize="0" autoFill="0" autoLine="0" autoPict="0">
                <anchor moveWithCells="1">
                  <from>
                    <xdr:col>2</xdr:col>
                    <xdr:colOff>219075</xdr:colOff>
                    <xdr:row>87</xdr:row>
                    <xdr:rowOff>57150</xdr:rowOff>
                  </from>
                  <to>
                    <xdr:col>3</xdr:col>
                    <xdr:colOff>38100</xdr:colOff>
                    <xdr:row>87</xdr:row>
                    <xdr:rowOff>266700</xdr:rowOff>
                  </to>
                </anchor>
              </controlPr>
            </control>
          </mc:Choice>
        </mc:AlternateContent>
        <mc:AlternateContent xmlns:mc="http://schemas.openxmlformats.org/markup-compatibility/2006">
          <mc:Choice Requires="x14">
            <control shapeId="48206" r:id="rId94" name="Check Box 78">
              <controlPr defaultSize="0" autoFill="0" autoLine="0" autoPict="0">
                <anchor moveWithCells="1">
                  <from>
                    <xdr:col>1</xdr:col>
                    <xdr:colOff>209550</xdr:colOff>
                    <xdr:row>87</xdr:row>
                    <xdr:rowOff>47625</xdr:rowOff>
                  </from>
                  <to>
                    <xdr:col>2</xdr:col>
                    <xdr:colOff>85725</xdr:colOff>
                    <xdr:row>87</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2000000}">
          <x14:formula1>
            <xm:f>'Agency-County'!$A$2:$A$22</xm:f>
          </x14:formula1>
          <xm:sqref>G2:M2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M109"/>
  <sheetViews>
    <sheetView showGridLines="0" topLeftCell="A90" zoomScaleNormal="100" zoomScaleSheetLayoutView="100" workbookViewId="0">
      <selection activeCell="A109" sqref="A109:XFD109"/>
    </sheetView>
  </sheetViews>
  <sheetFormatPr defaultRowHeight="15" x14ac:dyDescent="0.25"/>
  <cols>
    <col min="3" max="3" width="9.140625" customWidth="1"/>
    <col min="9" max="9" width="10" customWidth="1"/>
    <col min="11" max="11" width="14" customWidth="1"/>
    <col min="12" max="12" width="10.42578125" customWidth="1"/>
    <col min="13" max="13" width="14.85546875" customWidth="1"/>
  </cols>
  <sheetData>
    <row r="1" spans="1:13" ht="3.75" customHeight="1" thickBot="1" x14ac:dyDescent="0.3">
      <c r="A1" s="1161"/>
      <c r="B1" s="1161"/>
      <c r="C1" s="1161"/>
      <c r="D1" s="1161"/>
      <c r="E1" s="1161"/>
      <c r="F1" s="1161"/>
      <c r="G1" s="1161"/>
      <c r="H1" s="1161"/>
      <c r="I1" s="1161"/>
      <c r="J1" s="1161"/>
      <c r="K1" s="1161"/>
      <c r="L1" s="1161"/>
      <c r="M1" s="1161"/>
    </row>
    <row r="2" spans="1:13" s="436" customFormat="1" ht="16.5" thickBot="1" x14ac:dyDescent="0.3">
      <c r="A2" s="615" t="s">
        <v>214</v>
      </c>
      <c r="B2" s="1228">
        <f>'Contact Info'!B3</f>
        <v>0</v>
      </c>
      <c r="C2" s="1228"/>
      <c r="D2" s="1229" t="s">
        <v>791</v>
      </c>
      <c r="E2" s="1229"/>
      <c r="F2" s="1229"/>
      <c r="G2" s="1228"/>
      <c r="H2" s="1228"/>
      <c r="I2" s="1228"/>
      <c r="J2" s="1228"/>
      <c r="K2" s="1228"/>
      <c r="L2" s="1228"/>
      <c r="M2" s="1228"/>
    </row>
    <row r="3" spans="1:13" ht="21.75" thickBot="1" x14ac:dyDescent="0.4">
      <c r="A3" s="1365" t="s">
        <v>966</v>
      </c>
      <c r="B3" s="1365"/>
      <c r="C3" s="1365"/>
      <c r="D3" s="1365"/>
      <c r="E3" s="1365"/>
      <c r="F3" s="1365"/>
      <c r="G3" s="1365"/>
      <c r="H3" s="1365"/>
      <c r="I3" s="1365"/>
      <c r="J3" s="1365"/>
      <c r="K3" s="1365"/>
      <c r="L3" s="1365"/>
      <c r="M3" s="1365"/>
    </row>
    <row r="4" spans="1:13" ht="35.1" customHeight="1" thickBot="1" x14ac:dyDescent="0.3">
      <c r="A4" s="1516" t="s">
        <v>896</v>
      </c>
      <c r="B4" s="1516"/>
      <c r="C4" s="1516"/>
      <c r="D4" s="1516"/>
      <c r="E4" s="1516"/>
      <c r="F4" s="1516"/>
      <c r="G4" s="1516"/>
      <c r="H4" s="1516"/>
      <c r="I4" s="1516"/>
      <c r="J4" s="1517" t="s">
        <v>793</v>
      </c>
      <c r="K4" s="1517"/>
      <c r="L4" s="1517" t="s">
        <v>794</v>
      </c>
      <c r="M4" s="1517"/>
    </row>
    <row r="5" spans="1:13" ht="18.75" customHeight="1" thickBot="1" x14ac:dyDescent="0.3">
      <c r="A5" s="1366" t="s">
        <v>897</v>
      </c>
      <c r="B5" s="1366"/>
      <c r="C5" s="1366"/>
      <c r="D5" s="1366"/>
      <c r="E5" s="1366"/>
      <c r="F5" s="1366"/>
      <c r="G5" s="1366"/>
      <c r="H5" s="1366"/>
      <c r="I5" s="1366"/>
      <c r="J5" s="1367"/>
      <c r="K5" s="1367"/>
      <c r="L5" s="1367"/>
      <c r="M5" s="1367"/>
    </row>
    <row r="6" spans="1:13" ht="18.75" customHeight="1" thickBot="1" x14ac:dyDescent="0.3">
      <c r="A6" s="1366" t="s">
        <v>795</v>
      </c>
      <c r="B6" s="1366"/>
      <c r="C6" s="1366"/>
      <c r="D6" s="1366"/>
      <c r="E6" s="1366"/>
      <c r="F6" s="1366"/>
      <c r="G6" s="1366"/>
      <c r="H6" s="1366"/>
      <c r="I6" s="1366"/>
      <c r="J6" s="1367"/>
      <c r="K6" s="1367"/>
      <c r="L6" s="1367"/>
      <c r="M6" s="1367"/>
    </row>
    <row r="7" spans="1:13" ht="18.75" customHeight="1" thickBot="1" x14ac:dyDescent="0.3">
      <c r="A7" s="1366" t="s">
        <v>414</v>
      </c>
      <c r="B7" s="1366"/>
      <c r="C7" s="1366"/>
      <c r="D7" s="1366"/>
      <c r="E7" s="1366"/>
      <c r="F7" s="1366"/>
      <c r="G7" s="1366"/>
      <c r="H7" s="1366"/>
      <c r="I7" s="1366"/>
      <c r="J7" s="1367"/>
      <c r="K7" s="1367"/>
      <c r="L7" s="1367"/>
      <c r="M7" s="1367"/>
    </row>
    <row r="8" spans="1:13" ht="18.75" customHeight="1" thickBot="1" x14ac:dyDescent="0.3">
      <c r="A8" s="1366" t="s">
        <v>913</v>
      </c>
      <c r="B8" s="1366"/>
      <c r="C8" s="1366"/>
      <c r="D8" s="1366"/>
      <c r="E8" s="1366"/>
      <c r="F8" s="1366"/>
      <c r="G8" s="1366"/>
      <c r="H8" s="1366"/>
      <c r="I8" s="1366"/>
      <c r="J8" s="1367"/>
      <c r="K8" s="1367"/>
      <c r="L8" s="1367"/>
      <c r="M8" s="1367"/>
    </row>
    <row r="9" spans="1:13" ht="18.75" customHeight="1" thickBot="1" x14ac:dyDescent="0.3">
      <c r="A9" s="1366" t="s">
        <v>898</v>
      </c>
      <c r="B9" s="1366"/>
      <c r="C9" s="1366"/>
      <c r="D9" s="1366"/>
      <c r="E9" s="1366"/>
      <c r="F9" s="1366"/>
      <c r="G9" s="1366"/>
      <c r="H9" s="1366"/>
      <c r="I9" s="1366"/>
      <c r="J9" s="1367"/>
      <c r="K9" s="1367"/>
      <c r="L9" s="1367"/>
      <c r="M9" s="1367"/>
    </row>
    <row r="10" spans="1:13" ht="18.75" customHeight="1" thickBot="1" x14ac:dyDescent="0.3">
      <c r="A10" s="1366" t="s">
        <v>420</v>
      </c>
      <c r="B10" s="1366"/>
      <c r="C10" s="1366"/>
      <c r="D10" s="1366"/>
      <c r="E10" s="1366"/>
      <c r="F10" s="1366"/>
      <c r="G10" s="1366"/>
      <c r="H10" s="1366"/>
      <c r="I10" s="1366"/>
      <c r="J10" s="1367"/>
      <c r="K10" s="1367"/>
      <c r="L10" s="1367"/>
      <c r="M10" s="1367"/>
    </row>
    <row r="11" spans="1:13" ht="16.5" thickBot="1" x14ac:dyDescent="0.3">
      <c r="A11" s="1254"/>
      <c r="B11" s="1255"/>
      <c r="C11" s="1255"/>
      <c r="D11" s="1255"/>
      <c r="E11" s="1255"/>
      <c r="F11" s="1255"/>
      <c r="G11" s="1255"/>
      <c r="H11" s="1255"/>
      <c r="I11" s="1255"/>
      <c r="J11" s="1255"/>
      <c r="K11" s="1255"/>
      <c r="L11" s="1255"/>
      <c r="M11" s="1256"/>
    </row>
    <row r="12" spans="1:13" ht="15.75" thickBot="1" x14ac:dyDescent="0.3">
      <c r="A12" s="1524" t="s">
        <v>893</v>
      </c>
      <c r="B12" s="1525"/>
      <c r="C12" s="1525"/>
      <c r="D12" s="1525"/>
      <c r="E12" s="1525"/>
      <c r="F12" s="1525"/>
      <c r="G12" s="1525"/>
      <c r="H12" s="1525"/>
      <c r="I12" s="1525"/>
      <c r="J12" s="1525"/>
      <c r="K12" s="1525"/>
      <c r="L12" s="1525"/>
      <c r="M12" s="1526"/>
    </row>
    <row r="13" spans="1:13" ht="15.75" thickBot="1" x14ac:dyDescent="0.3">
      <c r="A13" s="1524"/>
      <c r="B13" s="1525"/>
      <c r="C13" s="1525"/>
      <c r="D13" s="1525"/>
      <c r="E13" s="1525"/>
      <c r="F13" s="1525"/>
      <c r="G13" s="1525"/>
      <c r="H13" s="1525"/>
      <c r="I13" s="1525"/>
      <c r="J13" s="1525"/>
      <c r="K13" s="1525"/>
      <c r="L13" s="1525"/>
      <c r="M13" s="1526"/>
    </row>
    <row r="14" spans="1:13" ht="15.75" thickBot="1" x14ac:dyDescent="0.3">
      <c r="A14" s="1524"/>
      <c r="B14" s="1525"/>
      <c r="C14" s="1525"/>
      <c r="D14" s="1525"/>
      <c r="E14" s="1525"/>
      <c r="F14" s="1525"/>
      <c r="G14" s="1525"/>
      <c r="H14" s="1525"/>
      <c r="I14" s="1525"/>
      <c r="J14" s="1525"/>
      <c r="K14" s="1525"/>
      <c r="L14" s="1525"/>
      <c r="M14" s="1526"/>
    </row>
    <row r="15" spans="1:13" ht="15.75" thickBot="1" x14ac:dyDescent="0.3">
      <c r="A15" s="1260" t="s">
        <v>796</v>
      </c>
      <c r="B15" s="1260"/>
      <c r="C15" s="1260"/>
      <c r="D15" s="1260"/>
      <c r="E15" s="1260"/>
      <c r="F15" s="1260"/>
      <c r="G15" s="1260"/>
      <c r="H15" s="1260"/>
      <c r="I15" s="1260"/>
      <c r="J15" s="1260"/>
      <c r="K15" s="1260"/>
      <c r="L15" s="1260"/>
      <c r="M15" s="1260"/>
    </row>
    <row r="16" spans="1:13" ht="15.75" thickBot="1" x14ac:dyDescent="0.3">
      <c r="A16" s="1372" t="s">
        <v>797</v>
      </c>
      <c r="B16" s="1372"/>
      <c r="C16" s="1372"/>
      <c r="D16" s="1373" t="s">
        <v>25</v>
      </c>
      <c r="E16" s="1374"/>
      <c r="F16" s="1518"/>
      <c r="G16" s="1519"/>
      <c r="H16" s="1519"/>
      <c r="I16" s="1519"/>
      <c r="J16" s="1519"/>
      <c r="K16" s="1519"/>
      <c r="L16" s="1519"/>
      <c r="M16" s="1520"/>
    </row>
    <row r="17" spans="1:13" ht="15.75" thickBot="1" x14ac:dyDescent="0.3">
      <c r="A17" s="1372"/>
      <c r="B17" s="1372"/>
      <c r="C17" s="1372"/>
      <c r="D17" s="1375"/>
      <c r="E17" s="1376"/>
      <c r="F17" s="1521"/>
      <c r="G17" s="1522"/>
      <c r="H17" s="1522"/>
      <c r="I17" s="1522"/>
      <c r="J17" s="1522"/>
      <c r="K17" s="1522"/>
      <c r="L17" s="1522"/>
      <c r="M17" s="1523"/>
    </row>
    <row r="18" spans="1:13" ht="15.75" thickBot="1" x14ac:dyDescent="0.3">
      <c r="A18" s="437" t="s">
        <v>804</v>
      </c>
      <c r="B18" s="437" t="s">
        <v>901</v>
      </c>
      <c r="C18" s="437" t="s">
        <v>805</v>
      </c>
      <c r="D18" s="1378" t="s">
        <v>798</v>
      </c>
      <c r="E18" s="1378"/>
      <c r="F18" s="1378"/>
      <c r="G18" s="1378"/>
      <c r="H18" s="1378"/>
      <c r="I18" s="1378"/>
      <c r="J18" s="1378"/>
      <c r="K18" s="1378"/>
      <c r="L18" s="1378"/>
      <c r="M18" s="1378"/>
    </row>
    <row r="19" spans="1:13" ht="15.75" thickBot="1" x14ac:dyDescent="0.3">
      <c r="A19" s="592"/>
      <c r="B19" s="596"/>
      <c r="C19" s="592"/>
      <c r="D19" s="1378"/>
      <c r="E19" s="1378"/>
      <c r="F19" s="1378"/>
      <c r="G19" s="1378"/>
      <c r="H19" s="1378"/>
      <c r="I19" s="1378"/>
      <c r="J19" s="1378"/>
      <c r="K19" s="1378"/>
      <c r="L19" s="1378"/>
      <c r="M19" s="1378"/>
    </row>
    <row r="20" spans="1:13" ht="15.75" thickBot="1" x14ac:dyDescent="0.3">
      <c r="A20" s="1455" t="s">
        <v>895</v>
      </c>
      <c r="B20" s="1456"/>
      <c r="C20" s="1456"/>
      <c r="D20" s="1456"/>
      <c r="E20" s="1456"/>
      <c r="F20" s="1456"/>
      <c r="G20" s="1456"/>
      <c r="H20" s="1456"/>
      <c r="I20" s="1456"/>
      <c r="J20" s="1456"/>
      <c r="K20" s="1456"/>
      <c r="L20" s="1456"/>
      <c r="M20" s="1457"/>
    </row>
    <row r="21" spans="1:13" x14ac:dyDescent="0.25">
      <c r="A21" s="1379" t="s">
        <v>799</v>
      </c>
      <c r="B21" s="1380"/>
      <c r="C21" s="1381"/>
      <c r="D21" s="1373" t="s">
        <v>25</v>
      </c>
      <c r="E21" s="1374"/>
      <c r="F21" s="1518"/>
      <c r="G21" s="1519"/>
      <c r="H21" s="1519"/>
      <c r="I21" s="1519"/>
      <c r="J21" s="1519"/>
      <c r="K21" s="1519"/>
      <c r="L21" s="1519"/>
      <c r="M21" s="1520"/>
    </row>
    <row r="22" spans="1:13" ht="15.75" thickBot="1" x14ac:dyDescent="0.3">
      <c r="A22" s="1382"/>
      <c r="B22" s="1383"/>
      <c r="C22" s="1384"/>
      <c r="D22" s="1375"/>
      <c r="E22" s="1376"/>
      <c r="F22" s="1521"/>
      <c r="G22" s="1522"/>
      <c r="H22" s="1522"/>
      <c r="I22" s="1522"/>
      <c r="J22" s="1522"/>
      <c r="K22" s="1522"/>
      <c r="L22" s="1522"/>
      <c r="M22" s="1523"/>
    </row>
    <row r="23" spans="1:13" ht="15.75" thickBot="1" x14ac:dyDescent="0.3">
      <c r="A23" s="438" t="s">
        <v>804</v>
      </c>
      <c r="B23" s="438" t="s">
        <v>901</v>
      </c>
      <c r="C23" s="438" t="s">
        <v>805</v>
      </c>
      <c r="D23" s="1385" t="s">
        <v>943</v>
      </c>
      <c r="E23" s="1385"/>
      <c r="F23" s="1385"/>
      <c r="G23" s="1385"/>
      <c r="H23" s="1385"/>
      <c r="I23" s="1385"/>
      <c r="J23" s="1385"/>
      <c r="K23" s="1385"/>
      <c r="L23" s="1385"/>
      <c r="M23" s="1385"/>
    </row>
    <row r="24" spans="1:13" ht="15.75" thickBot="1" x14ac:dyDescent="0.3">
      <c r="A24" s="592"/>
      <c r="B24" s="596"/>
      <c r="C24" s="592"/>
      <c r="D24" s="1385"/>
      <c r="E24" s="1385"/>
      <c r="F24" s="1385"/>
      <c r="G24" s="1385"/>
      <c r="H24" s="1385"/>
      <c r="I24" s="1385"/>
      <c r="J24" s="1385"/>
      <c r="K24" s="1385"/>
      <c r="L24" s="1385"/>
      <c r="M24" s="1385"/>
    </row>
    <row r="25" spans="1:13" ht="15.75" thickBot="1" x14ac:dyDescent="0.3">
      <c r="A25" s="1275" t="s">
        <v>801</v>
      </c>
      <c r="B25" s="1276"/>
      <c r="C25" s="1276"/>
      <c r="D25" s="1276"/>
      <c r="E25" s="1276"/>
      <c r="F25" s="1276"/>
      <c r="G25" s="1276"/>
      <c r="H25" s="1276"/>
      <c r="I25" s="1276"/>
      <c r="J25" s="1276"/>
      <c r="K25" s="1276"/>
      <c r="L25" s="1276"/>
      <c r="M25" s="1277"/>
    </row>
    <row r="26" spans="1:13" x14ac:dyDescent="0.25">
      <c r="A26" s="1386" t="s">
        <v>802</v>
      </c>
      <c r="B26" s="1386"/>
      <c r="C26" s="1386"/>
      <c r="D26" s="1373" t="s">
        <v>25</v>
      </c>
      <c r="E26" s="1374"/>
      <c r="F26" s="1518"/>
      <c r="G26" s="1519"/>
      <c r="H26" s="1519"/>
      <c r="I26" s="1519"/>
      <c r="J26" s="1519"/>
      <c r="K26" s="1519"/>
      <c r="L26" s="1519"/>
      <c r="M26" s="1520"/>
    </row>
    <row r="27" spans="1:13" ht="15.75" thickBot="1" x14ac:dyDescent="0.3">
      <c r="A27" s="1387"/>
      <c r="B27" s="1387"/>
      <c r="C27" s="1387"/>
      <c r="D27" s="1375"/>
      <c r="E27" s="1376"/>
      <c r="F27" s="1521"/>
      <c r="G27" s="1522"/>
      <c r="H27" s="1522"/>
      <c r="I27" s="1522"/>
      <c r="J27" s="1522"/>
      <c r="K27" s="1522"/>
      <c r="L27" s="1522"/>
      <c r="M27" s="1523"/>
    </row>
    <row r="28" spans="1:13" ht="15.75" thickBot="1" x14ac:dyDescent="0.3">
      <c r="A28" s="437" t="s">
        <v>804</v>
      </c>
      <c r="B28" s="437" t="s">
        <v>146</v>
      </c>
      <c r="C28" s="437" t="s">
        <v>805</v>
      </c>
      <c r="D28" s="1377" t="s">
        <v>803</v>
      </c>
      <c r="E28" s="1377"/>
      <c r="F28" s="1377"/>
      <c r="G28" s="1377"/>
      <c r="H28" s="1377"/>
      <c r="I28" s="1377"/>
      <c r="J28" s="1377"/>
      <c r="K28" s="1377"/>
      <c r="L28" s="1377"/>
      <c r="M28" s="1377"/>
    </row>
    <row r="29" spans="1:13" ht="21" customHeight="1" thickBot="1" x14ac:dyDescent="0.3">
      <c r="A29" s="592"/>
      <c r="B29" s="592"/>
      <c r="C29" s="592"/>
      <c r="D29" s="1377"/>
      <c r="E29" s="1377"/>
      <c r="F29" s="1377"/>
      <c r="G29" s="1377"/>
      <c r="H29" s="1377"/>
      <c r="I29" s="1377"/>
      <c r="J29" s="1377"/>
      <c r="K29" s="1377"/>
      <c r="L29" s="1377"/>
      <c r="M29" s="1377"/>
    </row>
    <row r="30" spans="1:13" ht="15.75" customHeight="1" x14ac:dyDescent="0.25">
      <c r="A30" s="1461" t="s">
        <v>804</v>
      </c>
      <c r="B30" s="1461" t="s">
        <v>146</v>
      </c>
      <c r="C30" s="1461" t="s">
        <v>805</v>
      </c>
      <c r="D30" s="1463" t="s">
        <v>902</v>
      </c>
      <c r="E30" s="1464"/>
      <c r="F30" s="1464"/>
      <c r="G30" s="1464"/>
      <c r="H30" s="1464"/>
      <c r="I30" s="1464"/>
      <c r="J30" s="1464"/>
      <c r="K30" s="1464"/>
      <c r="L30" s="1464"/>
      <c r="M30" s="1465"/>
    </row>
    <row r="31" spans="1:13" ht="18.75" customHeight="1" thickBot="1" x14ac:dyDescent="0.3">
      <c r="A31" s="1462"/>
      <c r="B31" s="1462"/>
      <c r="C31" s="1462"/>
      <c r="D31" s="1466"/>
      <c r="E31" s="1467"/>
      <c r="F31" s="1467"/>
      <c r="G31" s="1467"/>
      <c r="H31" s="1467"/>
      <c r="I31" s="1467"/>
      <c r="J31" s="1467"/>
      <c r="K31" s="1467"/>
      <c r="L31" s="1467"/>
      <c r="M31" s="1468"/>
    </row>
    <row r="32" spans="1:13" x14ac:dyDescent="0.25">
      <c r="A32" s="1262"/>
      <c r="B32" s="1262"/>
      <c r="C32" s="1262"/>
      <c r="D32" s="1466"/>
      <c r="E32" s="1467"/>
      <c r="F32" s="1467"/>
      <c r="G32" s="1467"/>
      <c r="H32" s="1467"/>
      <c r="I32" s="1467"/>
      <c r="J32" s="1467"/>
      <c r="K32" s="1467"/>
      <c r="L32" s="1467"/>
      <c r="M32" s="1468"/>
    </row>
    <row r="33" spans="1:13" ht="18.75" customHeight="1" thickBot="1" x14ac:dyDescent="0.3">
      <c r="A33" s="1263"/>
      <c r="B33" s="1263"/>
      <c r="C33" s="1263"/>
      <c r="D33" s="1469"/>
      <c r="E33" s="1470"/>
      <c r="F33" s="1470"/>
      <c r="G33" s="1470"/>
      <c r="H33" s="1470"/>
      <c r="I33" s="1470"/>
      <c r="J33" s="1470"/>
      <c r="K33" s="1470"/>
      <c r="L33" s="1470"/>
      <c r="M33" s="1471"/>
    </row>
    <row r="34" spans="1:13" ht="15.75" thickBot="1" x14ac:dyDescent="0.3">
      <c r="A34" s="1264" t="s">
        <v>806</v>
      </c>
      <c r="B34" s="1265"/>
      <c r="C34" s="1265"/>
      <c r="D34" s="1265"/>
      <c r="E34" s="1265"/>
      <c r="F34" s="1265"/>
      <c r="G34" s="1265"/>
      <c r="H34" s="1265"/>
      <c r="I34" s="1265"/>
      <c r="J34" s="1265"/>
      <c r="K34" s="1265"/>
      <c r="L34" s="1265"/>
      <c r="M34" s="1266"/>
    </row>
    <row r="35" spans="1:13" x14ac:dyDescent="0.25">
      <c r="A35" s="1394" t="s">
        <v>807</v>
      </c>
      <c r="B35" s="1394"/>
      <c r="C35" s="1394"/>
      <c r="D35" s="1373" t="s">
        <v>25</v>
      </c>
      <c r="E35" s="1374"/>
      <c r="F35" s="1527"/>
      <c r="G35" s="1528"/>
      <c r="H35" s="1528"/>
      <c r="I35" s="1528"/>
      <c r="J35" s="1528"/>
      <c r="K35" s="1528"/>
      <c r="L35" s="1528"/>
      <c r="M35" s="1529"/>
    </row>
    <row r="36" spans="1:13" ht="15.75" thickBot="1" x14ac:dyDescent="0.3">
      <c r="A36" s="1395"/>
      <c r="B36" s="1395"/>
      <c r="C36" s="1395"/>
      <c r="D36" s="1375"/>
      <c r="E36" s="1376"/>
      <c r="F36" s="1530"/>
      <c r="G36" s="1531"/>
      <c r="H36" s="1531"/>
      <c r="I36" s="1531"/>
      <c r="J36" s="1531"/>
      <c r="K36" s="1531"/>
      <c r="L36" s="1531"/>
      <c r="M36" s="1532"/>
    </row>
    <row r="37" spans="1:13" ht="15.75" thickBot="1" x14ac:dyDescent="0.3">
      <c r="A37" s="438" t="s">
        <v>804</v>
      </c>
      <c r="B37" s="438" t="s">
        <v>146</v>
      </c>
      <c r="C37" s="438" t="s">
        <v>805</v>
      </c>
      <c r="D37" s="1385" t="s">
        <v>944</v>
      </c>
      <c r="E37" s="1385"/>
      <c r="F37" s="1385"/>
      <c r="G37" s="1385"/>
      <c r="H37" s="1385"/>
      <c r="I37" s="1385"/>
      <c r="J37" s="1385"/>
      <c r="K37" s="1385"/>
      <c r="L37" s="1385"/>
      <c r="M37" s="1385"/>
    </row>
    <row r="38" spans="1:13" ht="15.75" thickBot="1" x14ac:dyDescent="0.3">
      <c r="A38" s="592"/>
      <c r="B38" s="592"/>
      <c r="C38" s="592"/>
      <c r="D38" s="1385"/>
      <c r="E38" s="1385"/>
      <c r="F38" s="1385"/>
      <c r="G38" s="1385"/>
      <c r="H38" s="1385"/>
      <c r="I38" s="1385"/>
      <c r="J38" s="1385"/>
      <c r="K38" s="1385"/>
      <c r="L38" s="1385"/>
      <c r="M38" s="1385"/>
    </row>
    <row r="39" spans="1:13" ht="15.75" thickBot="1" x14ac:dyDescent="0.3">
      <c r="A39" s="438" t="s">
        <v>804</v>
      </c>
      <c r="B39" s="438" t="s">
        <v>146</v>
      </c>
      <c r="C39" s="438" t="s">
        <v>805</v>
      </c>
      <c r="D39" s="1385" t="s">
        <v>809</v>
      </c>
      <c r="E39" s="1385"/>
      <c r="F39" s="1385"/>
      <c r="G39" s="1385"/>
      <c r="H39" s="1385"/>
      <c r="I39" s="1385"/>
      <c r="J39" s="1385"/>
      <c r="K39" s="1385"/>
      <c r="L39" s="1385"/>
      <c r="M39" s="1385"/>
    </row>
    <row r="40" spans="1:13" ht="15.75" thickBot="1" x14ac:dyDescent="0.3">
      <c r="A40" s="592"/>
      <c r="B40" s="592"/>
      <c r="C40" s="592"/>
      <c r="D40" s="1385"/>
      <c r="E40" s="1385"/>
      <c r="F40" s="1385"/>
      <c r="G40" s="1385"/>
      <c r="H40" s="1385"/>
      <c r="I40" s="1385"/>
      <c r="J40" s="1385"/>
      <c r="K40" s="1385"/>
      <c r="L40" s="1385"/>
      <c r="M40" s="1385"/>
    </row>
    <row r="41" spans="1:13" ht="15.75" thickBot="1" x14ac:dyDescent="0.3">
      <c r="A41" s="438" t="s">
        <v>804</v>
      </c>
      <c r="B41" s="438" t="s">
        <v>146</v>
      </c>
      <c r="C41" s="438" t="s">
        <v>805</v>
      </c>
      <c r="D41" s="1385" t="s">
        <v>810</v>
      </c>
      <c r="E41" s="1385"/>
      <c r="F41" s="1385"/>
      <c r="G41" s="1385"/>
      <c r="H41" s="1385"/>
      <c r="I41" s="1385"/>
      <c r="J41" s="1385"/>
      <c r="K41" s="1385"/>
      <c r="L41" s="1385"/>
      <c r="M41" s="1385"/>
    </row>
    <row r="42" spans="1:13" ht="15.75" thickBot="1" x14ac:dyDescent="0.3">
      <c r="A42" s="592"/>
      <c r="B42" s="592"/>
      <c r="C42" s="592"/>
      <c r="D42" s="1385"/>
      <c r="E42" s="1385"/>
      <c r="F42" s="1385"/>
      <c r="G42" s="1385"/>
      <c r="H42" s="1385"/>
      <c r="I42" s="1385"/>
      <c r="J42" s="1385"/>
      <c r="K42" s="1385"/>
      <c r="L42" s="1385"/>
      <c r="M42" s="1385"/>
    </row>
    <row r="43" spans="1:13" ht="15.75" thickBot="1" x14ac:dyDescent="0.3">
      <c r="A43" s="1275" t="s">
        <v>811</v>
      </c>
      <c r="B43" s="1276"/>
      <c r="C43" s="1276"/>
      <c r="D43" s="1276"/>
      <c r="E43" s="1276"/>
      <c r="F43" s="1276"/>
      <c r="G43" s="1276"/>
      <c r="H43" s="1276"/>
      <c r="I43" s="1276"/>
      <c r="J43" s="1276"/>
      <c r="K43" s="1276"/>
      <c r="L43" s="1276"/>
      <c r="M43" s="1277"/>
    </row>
    <row r="44" spans="1:13" x14ac:dyDescent="0.25">
      <c r="A44" s="1386" t="s">
        <v>812</v>
      </c>
      <c r="B44" s="1386"/>
      <c r="C44" s="1386"/>
      <c r="D44" s="1373" t="s">
        <v>25</v>
      </c>
      <c r="E44" s="1374"/>
      <c r="F44" s="1527"/>
      <c r="G44" s="1528"/>
      <c r="H44" s="1528"/>
      <c r="I44" s="1528"/>
      <c r="J44" s="1528"/>
      <c r="K44" s="1528"/>
      <c r="L44" s="1528"/>
      <c r="M44" s="1529"/>
    </row>
    <row r="45" spans="1:13" ht="15.75" thickBot="1" x14ac:dyDescent="0.3">
      <c r="A45" s="1387"/>
      <c r="B45" s="1387"/>
      <c r="C45" s="1387"/>
      <c r="D45" s="1375"/>
      <c r="E45" s="1376"/>
      <c r="F45" s="1530"/>
      <c r="G45" s="1531"/>
      <c r="H45" s="1531"/>
      <c r="I45" s="1531"/>
      <c r="J45" s="1531"/>
      <c r="K45" s="1531"/>
      <c r="L45" s="1531"/>
      <c r="M45" s="1532"/>
    </row>
    <row r="46" spans="1:13" ht="15.75" thickBot="1" x14ac:dyDescent="0.3">
      <c r="A46" s="437" t="s">
        <v>804</v>
      </c>
      <c r="B46" s="437" t="s">
        <v>146</v>
      </c>
      <c r="C46" s="437" t="s">
        <v>805</v>
      </c>
      <c r="D46" s="1377" t="s">
        <v>813</v>
      </c>
      <c r="E46" s="1377"/>
      <c r="F46" s="1377"/>
      <c r="G46" s="1377"/>
      <c r="H46" s="1377"/>
      <c r="I46" s="1377"/>
      <c r="J46" s="1377"/>
      <c r="K46" s="1377"/>
      <c r="L46" s="1377"/>
      <c r="M46" s="1377"/>
    </row>
    <row r="47" spans="1:13" ht="15.75" thickBot="1" x14ac:dyDescent="0.3">
      <c r="A47" s="592"/>
      <c r="B47" s="592"/>
      <c r="C47" s="592"/>
      <c r="D47" s="1377"/>
      <c r="E47" s="1377"/>
      <c r="F47" s="1377"/>
      <c r="G47" s="1377"/>
      <c r="H47" s="1377"/>
      <c r="I47" s="1377"/>
      <c r="J47" s="1377"/>
      <c r="K47" s="1377"/>
      <c r="L47" s="1377"/>
      <c r="M47" s="1377"/>
    </row>
    <row r="48" spans="1:13" ht="15.75" thickBot="1" x14ac:dyDescent="0.3">
      <c r="A48" s="1264" t="s">
        <v>814</v>
      </c>
      <c r="B48" s="1265"/>
      <c r="C48" s="1265"/>
      <c r="D48" s="1265"/>
      <c r="E48" s="1265"/>
      <c r="F48" s="1265"/>
      <c r="G48" s="1265"/>
      <c r="H48" s="1265"/>
      <c r="I48" s="1265"/>
      <c r="J48" s="1265"/>
      <c r="K48" s="1265"/>
      <c r="L48" s="1265"/>
      <c r="M48" s="1266"/>
    </row>
    <row r="49" spans="1:13" ht="15" customHeight="1" x14ac:dyDescent="0.25">
      <c r="A49" s="1379" t="s">
        <v>903</v>
      </c>
      <c r="B49" s="1380"/>
      <c r="C49" s="1380"/>
      <c r="D49" s="1373" t="s">
        <v>25</v>
      </c>
      <c r="E49" s="1374"/>
      <c r="F49" s="1527"/>
      <c r="G49" s="1528"/>
      <c r="H49" s="1528"/>
      <c r="I49" s="1528"/>
      <c r="J49" s="1528"/>
      <c r="K49" s="1528"/>
      <c r="L49" s="1528"/>
      <c r="M49" s="1529"/>
    </row>
    <row r="50" spans="1:13" ht="15.75" thickBot="1" x14ac:dyDescent="0.3">
      <c r="A50" s="1382"/>
      <c r="B50" s="1383"/>
      <c r="C50" s="1383"/>
      <c r="D50" s="1375"/>
      <c r="E50" s="1376"/>
      <c r="F50" s="1530"/>
      <c r="G50" s="1531"/>
      <c r="H50" s="1531"/>
      <c r="I50" s="1531"/>
      <c r="J50" s="1531"/>
      <c r="K50" s="1531"/>
      <c r="L50" s="1531"/>
      <c r="M50" s="1532"/>
    </row>
    <row r="51" spans="1:13" ht="15.75" thickBot="1" x14ac:dyDescent="0.3">
      <c r="A51" s="593" t="s">
        <v>815</v>
      </c>
      <c r="B51" s="1541" t="s">
        <v>816</v>
      </c>
      <c r="C51" s="1541"/>
      <c r="D51" s="1293"/>
      <c r="E51" s="1293"/>
      <c r="F51" s="1293"/>
      <c r="G51" s="1293"/>
      <c r="H51" s="1293"/>
      <c r="I51" s="1293"/>
      <c r="J51" s="1293"/>
      <c r="K51" s="1293"/>
      <c r="L51" s="1293"/>
      <c r="M51" s="1294"/>
    </row>
    <row r="52" spans="1:13" ht="15.75" thickBot="1" x14ac:dyDescent="0.3">
      <c r="A52" s="438" t="s">
        <v>804</v>
      </c>
      <c r="B52" s="438" t="s">
        <v>146</v>
      </c>
      <c r="C52" s="438" t="s">
        <v>805</v>
      </c>
      <c r="D52" s="601" t="s">
        <v>939</v>
      </c>
      <c r="E52" s="597"/>
      <c r="F52" s="597"/>
      <c r="G52" s="597"/>
      <c r="H52" s="597"/>
      <c r="I52" s="597"/>
      <c r="J52" s="597"/>
      <c r="K52" s="597"/>
      <c r="L52" s="597"/>
      <c r="M52" s="598"/>
    </row>
    <row r="53" spans="1:13" ht="15.75" thickBot="1" x14ac:dyDescent="0.3">
      <c r="A53" s="592"/>
      <c r="B53" s="592"/>
      <c r="C53" s="592"/>
      <c r="D53" s="1533" t="s">
        <v>945</v>
      </c>
      <c r="E53" s="1534"/>
      <c r="F53" s="1534"/>
      <c r="G53" s="1534"/>
      <c r="H53" s="1534"/>
      <c r="I53" s="1534"/>
      <c r="J53" s="1534"/>
      <c r="K53" s="1534"/>
      <c r="L53" s="1534"/>
      <c r="M53" s="1535"/>
    </row>
    <row r="54" spans="1:13" ht="15.75" thickBot="1" x14ac:dyDescent="0.3">
      <c r="A54" s="438" t="s">
        <v>804</v>
      </c>
      <c r="B54" s="438" t="s">
        <v>146</v>
      </c>
      <c r="C54" s="438" t="s">
        <v>805</v>
      </c>
      <c r="D54" s="601" t="s">
        <v>958</v>
      </c>
      <c r="E54" s="594"/>
      <c r="F54" s="594"/>
      <c r="G54" s="594"/>
      <c r="H54" s="594"/>
      <c r="I54" s="594"/>
      <c r="J54" s="594"/>
      <c r="K54" s="594"/>
      <c r="L54" s="594"/>
      <c r="M54" s="595"/>
    </row>
    <row r="55" spans="1:13" ht="15.75" thickBot="1" x14ac:dyDescent="0.3">
      <c r="A55" s="592"/>
      <c r="B55" s="592"/>
      <c r="C55" s="592"/>
      <c r="D55" s="1536" t="s">
        <v>946</v>
      </c>
      <c r="E55" s="1537"/>
      <c r="F55" s="1537"/>
      <c r="G55" s="1537"/>
      <c r="H55" s="1537"/>
      <c r="I55" s="1537"/>
      <c r="J55" s="1537"/>
      <c r="K55" s="1537"/>
      <c r="L55" s="1537"/>
      <c r="M55" s="1538"/>
    </row>
    <row r="56" spans="1:13" ht="15.75" thickBot="1" x14ac:dyDescent="0.3">
      <c r="A56" s="593" t="s">
        <v>815</v>
      </c>
      <c r="B56" s="1539" t="s">
        <v>818</v>
      </c>
      <c r="C56" s="1539"/>
      <c r="D56" s="1539"/>
      <c r="E56" s="1539"/>
      <c r="F56" s="1539"/>
      <c r="G56" s="1539"/>
      <c r="H56" s="1539"/>
      <c r="I56" s="1539"/>
      <c r="J56" s="1539"/>
      <c r="K56" s="1539"/>
      <c r="L56" s="1539"/>
      <c r="M56" s="1540"/>
    </row>
    <row r="57" spans="1:13" ht="15.75" thickBot="1" x14ac:dyDescent="0.3">
      <c r="A57" s="438" t="s">
        <v>804</v>
      </c>
      <c r="B57" s="438" t="s">
        <v>146</v>
      </c>
      <c r="C57" s="438" t="s">
        <v>805</v>
      </c>
      <c r="D57" s="609" t="s">
        <v>940</v>
      </c>
      <c r="E57" s="599"/>
      <c r="F57" s="599"/>
      <c r="G57" s="599"/>
      <c r="H57" s="599"/>
      <c r="I57" s="599"/>
      <c r="J57" s="599"/>
      <c r="K57" s="599"/>
      <c r="L57" s="599"/>
      <c r="M57" s="600"/>
    </row>
    <row r="58" spans="1:13" ht="15.75" thickBot="1" x14ac:dyDescent="0.3">
      <c r="A58" s="592"/>
      <c r="B58" s="592"/>
      <c r="C58" s="592"/>
      <c r="D58" s="1533" t="s">
        <v>948</v>
      </c>
      <c r="E58" s="1534"/>
      <c r="F58" s="1534"/>
      <c r="G58" s="1534"/>
      <c r="H58" s="1534"/>
      <c r="I58" s="1534"/>
      <c r="J58" s="1534"/>
      <c r="K58" s="1534"/>
      <c r="L58" s="1534"/>
      <c r="M58" s="1535"/>
    </row>
    <row r="59" spans="1:13" ht="15.75" thickBot="1" x14ac:dyDescent="0.3">
      <c r="A59" s="438" t="s">
        <v>804</v>
      </c>
      <c r="B59" s="438" t="s">
        <v>146</v>
      </c>
      <c r="C59" s="438" t="s">
        <v>805</v>
      </c>
      <c r="D59" s="601" t="s">
        <v>936</v>
      </c>
      <c r="E59" s="594"/>
      <c r="F59" s="594"/>
      <c r="G59" s="594"/>
      <c r="H59" s="594"/>
      <c r="I59" s="594"/>
      <c r="J59" s="594"/>
      <c r="K59" s="594"/>
      <c r="L59" s="594"/>
      <c r="M59" s="595"/>
    </row>
    <row r="60" spans="1:13" ht="15.75" thickBot="1" x14ac:dyDescent="0.3">
      <c r="A60" s="592"/>
      <c r="B60" s="592"/>
      <c r="C60" s="592"/>
      <c r="D60" s="1533" t="s">
        <v>904</v>
      </c>
      <c r="E60" s="1534"/>
      <c r="F60" s="1534"/>
      <c r="G60" s="1534"/>
      <c r="H60" s="1534"/>
      <c r="I60" s="1534"/>
      <c r="J60" s="1534"/>
      <c r="K60" s="1534"/>
      <c r="L60" s="1534"/>
      <c r="M60" s="1535"/>
    </row>
    <row r="61" spans="1:13" ht="15.75" thickBot="1" x14ac:dyDescent="0.3">
      <c r="A61" s="438" t="s">
        <v>804</v>
      </c>
      <c r="B61" s="438" t="s">
        <v>146</v>
      </c>
      <c r="C61" s="438" t="s">
        <v>805</v>
      </c>
      <c r="D61" s="609" t="s">
        <v>937</v>
      </c>
      <c r="E61" s="599"/>
      <c r="F61" s="599"/>
      <c r="G61" s="599"/>
      <c r="H61" s="599"/>
      <c r="I61" s="599"/>
      <c r="J61" s="599"/>
      <c r="K61" s="599"/>
      <c r="L61" s="599"/>
      <c r="M61" s="600"/>
    </row>
    <row r="62" spans="1:13" ht="15.75" thickBot="1" x14ac:dyDescent="0.3">
      <c r="A62" s="592"/>
      <c r="B62" s="592"/>
      <c r="C62" s="592"/>
      <c r="D62" s="1533" t="s">
        <v>905</v>
      </c>
      <c r="E62" s="1534"/>
      <c r="F62" s="1534"/>
      <c r="G62" s="1534"/>
      <c r="H62" s="1534"/>
      <c r="I62" s="1534"/>
      <c r="J62" s="1534"/>
      <c r="K62" s="1534"/>
      <c r="L62" s="1534"/>
      <c r="M62" s="1535"/>
    </row>
    <row r="63" spans="1:13" x14ac:dyDescent="0.25">
      <c r="A63" s="1386" t="s">
        <v>819</v>
      </c>
      <c r="B63" s="1386"/>
      <c r="C63" s="1386"/>
      <c r="D63" s="1373" t="s">
        <v>25</v>
      </c>
      <c r="E63" s="1374"/>
      <c r="F63" s="1527"/>
      <c r="G63" s="1528"/>
      <c r="H63" s="1528"/>
      <c r="I63" s="1528"/>
      <c r="J63" s="1528"/>
      <c r="K63" s="1528"/>
      <c r="L63" s="1528"/>
      <c r="M63" s="1529"/>
    </row>
    <row r="64" spans="1:13" ht="15.75" thickBot="1" x14ac:dyDescent="0.3">
      <c r="A64" s="1387"/>
      <c r="B64" s="1387"/>
      <c r="C64" s="1387"/>
      <c r="D64" s="1375"/>
      <c r="E64" s="1376"/>
      <c r="F64" s="1530"/>
      <c r="G64" s="1531"/>
      <c r="H64" s="1531"/>
      <c r="I64" s="1531"/>
      <c r="J64" s="1531"/>
      <c r="K64" s="1531"/>
      <c r="L64" s="1531"/>
      <c r="M64" s="1532"/>
    </row>
    <row r="65" spans="1:13" ht="15.75" thickBot="1" x14ac:dyDescent="0.3">
      <c r="A65" s="437" t="s">
        <v>804</v>
      </c>
      <c r="B65" s="437" t="s">
        <v>146</v>
      </c>
      <c r="C65" s="437" t="s">
        <v>805</v>
      </c>
      <c r="D65" s="1544" t="s">
        <v>820</v>
      </c>
      <c r="E65" s="1404" t="s">
        <v>821</v>
      </c>
      <c r="F65" s="1404"/>
      <c r="G65" s="1404"/>
      <c r="H65" s="1404"/>
      <c r="I65" s="1404"/>
      <c r="J65" s="1404"/>
      <c r="K65" s="1404"/>
      <c r="L65" s="1404"/>
      <c r="M65" s="1512"/>
    </row>
    <row r="66" spans="1:13" ht="15.75" thickBot="1" x14ac:dyDescent="0.3">
      <c r="A66" s="592"/>
      <c r="B66" s="592"/>
      <c r="C66" s="592"/>
      <c r="D66" s="1545"/>
      <c r="E66" s="1405"/>
      <c r="F66" s="1405"/>
      <c r="G66" s="1405"/>
      <c r="H66" s="1405"/>
      <c r="I66" s="1405"/>
      <c r="J66" s="1405"/>
      <c r="K66" s="1405"/>
      <c r="L66" s="1405"/>
      <c r="M66" s="1513"/>
    </row>
    <row r="67" spans="1:13" ht="15.75" thickBot="1" x14ac:dyDescent="0.3">
      <c r="A67" s="437" t="s">
        <v>804</v>
      </c>
      <c r="B67" s="437" t="s">
        <v>146</v>
      </c>
      <c r="C67" s="437" t="s">
        <v>805</v>
      </c>
      <c r="D67" s="1544" t="s">
        <v>822</v>
      </c>
      <c r="E67" s="1389" t="s">
        <v>938</v>
      </c>
      <c r="F67" s="1389"/>
      <c r="G67" s="1389"/>
      <c r="H67" s="1389"/>
      <c r="I67" s="1389"/>
      <c r="J67" s="1389"/>
      <c r="K67" s="1389"/>
      <c r="L67" s="1389"/>
      <c r="M67" s="1390"/>
    </row>
    <row r="68" spans="1:13" ht="15.75" thickBot="1" x14ac:dyDescent="0.3">
      <c r="A68" s="592"/>
      <c r="B68" s="592"/>
      <c r="C68" s="592"/>
      <c r="D68" s="1545"/>
      <c r="E68" s="1392"/>
      <c r="F68" s="1392"/>
      <c r="G68" s="1392"/>
      <c r="H68" s="1392"/>
      <c r="I68" s="1392"/>
      <c r="J68" s="1392"/>
      <c r="K68" s="1392"/>
      <c r="L68" s="1392"/>
      <c r="M68" s="1393"/>
    </row>
    <row r="69" spans="1:13" ht="15.75" thickBot="1" x14ac:dyDescent="0.3">
      <c r="A69" s="1264" t="s">
        <v>823</v>
      </c>
      <c r="B69" s="1265"/>
      <c r="C69" s="1265"/>
      <c r="D69" s="1265"/>
      <c r="E69" s="1265"/>
      <c r="F69" s="1265"/>
      <c r="G69" s="1265"/>
      <c r="H69" s="1265"/>
      <c r="I69" s="1265"/>
      <c r="J69" s="1265"/>
      <c r="K69" s="1265"/>
      <c r="L69" s="1265"/>
      <c r="M69" s="1266"/>
    </row>
    <row r="70" spans="1:13" x14ac:dyDescent="0.25">
      <c r="A70" s="1542" t="s">
        <v>824</v>
      </c>
      <c r="B70" s="1542"/>
      <c r="C70" s="1542"/>
      <c r="D70" s="1373" t="s">
        <v>25</v>
      </c>
      <c r="E70" s="1374"/>
      <c r="F70" s="1527"/>
      <c r="G70" s="1528"/>
      <c r="H70" s="1528"/>
      <c r="I70" s="1528"/>
      <c r="J70" s="1528"/>
      <c r="K70" s="1528"/>
      <c r="L70" s="1528"/>
      <c r="M70" s="1529"/>
    </row>
    <row r="71" spans="1:13" ht="15.75" thickBot="1" x14ac:dyDescent="0.3">
      <c r="A71" s="1543"/>
      <c r="B71" s="1543"/>
      <c r="C71" s="1543"/>
      <c r="D71" s="1375"/>
      <c r="E71" s="1376"/>
      <c r="F71" s="1530"/>
      <c r="G71" s="1531"/>
      <c r="H71" s="1531"/>
      <c r="I71" s="1531"/>
      <c r="J71" s="1531"/>
      <c r="K71" s="1531"/>
      <c r="L71" s="1531"/>
      <c r="M71" s="1532"/>
    </row>
    <row r="72" spans="1:13" ht="15.75" thickBot="1" x14ac:dyDescent="0.3">
      <c r="A72" s="438" t="s">
        <v>804</v>
      </c>
      <c r="B72" s="438" t="s">
        <v>146</v>
      </c>
      <c r="C72" s="438" t="s">
        <v>805</v>
      </c>
      <c r="D72" s="1385" t="s">
        <v>825</v>
      </c>
      <c r="E72" s="1385"/>
      <c r="F72" s="1385"/>
      <c r="G72" s="1385"/>
      <c r="H72" s="1385"/>
      <c r="I72" s="1385"/>
      <c r="J72" s="1385"/>
      <c r="K72" s="1385"/>
      <c r="L72" s="1385"/>
      <c r="M72" s="1385"/>
    </row>
    <row r="73" spans="1:13" ht="15.75" thickBot="1" x14ac:dyDescent="0.3">
      <c r="A73" s="592"/>
      <c r="B73" s="592"/>
      <c r="C73" s="592"/>
      <c r="D73" s="1385"/>
      <c r="E73" s="1385"/>
      <c r="F73" s="1385"/>
      <c r="G73" s="1385"/>
      <c r="H73" s="1385"/>
      <c r="I73" s="1385"/>
      <c r="J73" s="1385"/>
      <c r="K73" s="1385"/>
      <c r="L73" s="1385"/>
      <c r="M73" s="1385"/>
    </row>
    <row r="74" spans="1:13" ht="15.75" thickBot="1" x14ac:dyDescent="0.3">
      <c r="A74" s="438" t="s">
        <v>804</v>
      </c>
      <c r="B74" s="438" t="s">
        <v>146</v>
      </c>
      <c r="C74" s="438" t="s">
        <v>805</v>
      </c>
      <c r="D74" s="1385" t="s">
        <v>826</v>
      </c>
      <c r="E74" s="1385"/>
      <c r="F74" s="1385"/>
      <c r="G74" s="1385"/>
      <c r="H74" s="1385"/>
      <c r="I74" s="1385"/>
      <c r="J74" s="1385"/>
      <c r="K74" s="1385"/>
      <c r="L74" s="1385"/>
      <c r="M74" s="1385"/>
    </row>
    <row r="75" spans="1:13" ht="15.75" thickBot="1" x14ac:dyDescent="0.3">
      <c r="A75" s="592"/>
      <c r="B75" s="592"/>
      <c r="C75" s="592"/>
      <c r="D75" s="1385"/>
      <c r="E75" s="1385"/>
      <c r="F75" s="1385"/>
      <c r="G75" s="1385"/>
      <c r="H75" s="1385"/>
      <c r="I75" s="1385"/>
      <c r="J75" s="1385"/>
      <c r="K75" s="1385"/>
      <c r="L75" s="1385"/>
      <c r="M75" s="1385"/>
    </row>
    <row r="76" spans="1:13" ht="15.75" thickBot="1" x14ac:dyDescent="0.3">
      <c r="A76" s="1275" t="s">
        <v>827</v>
      </c>
      <c r="B76" s="1276"/>
      <c r="C76" s="1276"/>
      <c r="D76" s="1276"/>
      <c r="E76" s="1276"/>
      <c r="F76" s="1276"/>
      <c r="G76" s="1276"/>
      <c r="H76" s="1276"/>
      <c r="I76" s="1276"/>
      <c r="J76" s="1276"/>
      <c r="K76" s="1276"/>
      <c r="L76" s="1276"/>
      <c r="M76" s="1277"/>
    </row>
    <row r="77" spans="1:13" ht="15.75" thickBot="1" x14ac:dyDescent="0.3">
      <c r="A77" s="1275" t="s">
        <v>828</v>
      </c>
      <c r="B77" s="1276"/>
      <c r="C77" s="1276"/>
      <c r="D77" s="1276"/>
      <c r="E77" s="1276"/>
      <c r="F77" s="1276"/>
      <c r="G77" s="1276"/>
      <c r="H77" s="1276"/>
      <c r="I77" s="1276"/>
      <c r="J77" s="1276"/>
      <c r="K77" s="1276"/>
      <c r="L77" s="1276"/>
      <c r="M77" s="1277"/>
    </row>
    <row r="78" spans="1:13" ht="15" customHeight="1" x14ac:dyDescent="0.25">
      <c r="A78" s="1550" t="s">
        <v>906</v>
      </c>
      <c r="B78" s="1551"/>
      <c r="C78" s="1552"/>
      <c r="D78" s="1373" t="s">
        <v>25</v>
      </c>
      <c r="E78" s="1374"/>
      <c r="F78" s="1527"/>
      <c r="G78" s="1528"/>
      <c r="H78" s="1528"/>
      <c r="I78" s="1528"/>
      <c r="J78" s="1528"/>
      <c r="K78" s="1528"/>
      <c r="L78" s="1528"/>
      <c r="M78" s="1529"/>
    </row>
    <row r="79" spans="1:13" ht="15.75" thickBot="1" x14ac:dyDescent="0.3">
      <c r="A79" s="1553"/>
      <c r="B79" s="1554"/>
      <c r="C79" s="1555"/>
      <c r="D79" s="1375"/>
      <c r="E79" s="1376"/>
      <c r="F79" s="1530"/>
      <c r="G79" s="1531"/>
      <c r="H79" s="1531"/>
      <c r="I79" s="1531"/>
      <c r="J79" s="1531"/>
      <c r="K79" s="1531"/>
      <c r="L79" s="1531"/>
      <c r="M79" s="1532"/>
    </row>
    <row r="80" spans="1:13" ht="15.75" thickBot="1" x14ac:dyDescent="0.3">
      <c r="A80" s="437" t="s">
        <v>804</v>
      </c>
      <c r="B80" s="437" t="s">
        <v>146</v>
      </c>
      <c r="C80" s="437" t="s">
        <v>805</v>
      </c>
      <c r="D80" s="1402" t="s">
        <v>815</v>
      </c>
      <c r="E80" s="1404" t="s">
        <v>932</v>
      </c>
      <c r="F80" s="1404"/>
      <c r="G80" s="1404"/>
      <c r="H80" s="1546" t="s">
        <v>829</v>
      </c>
      <c r="I80" s="1546"/>
      <c r="J80" s="1546"/>
      <c r="K80" s="1546"/>
      <c r="L80" s="1546"/>
      <c r="M80" s="1547"/>
    </row>
    <row r="81" spans="1:13" ht="15.75" thickBot="1" x14ac:dyDescent="0.3">
      <c r="A81" s="592"/>
      <c r="B81" s="592"/>
      <c r="C81" s="592"/>
      <c r="D81" s="1403"/>
      <c r="E81" s="1405"/>
      <c r="F81" s="1405"/>
      <c r="G81" s="1405"/>
      <c r="H81" s="1548"/>
      <c r="I81" s="1548"/>
      <c r="J81" s="1548"/>
      <c r="K81" s="1548"/>
      <c r="L81" s="1548"/>
      <c r="M81" s="1549"/>
    </row>
    <row r="82" spans="1:13" ht="15.75" thickBot="1" x14ac:dyDescent="0.3">
      <c r="A82" s="437" t="s">
        <v>804</v>
      </c>
      <c r="B82" s="437" t="s">
        <v>146</v>
      </c>
      <c r="C82" s="437" t="s">
        <v>805</v>
      </c>
      <c r="D82" s="1402" t="s">
        <v>815</v>
      </c>
      <c r="E82" s="1404" t="s">
        <v>933</v>
      </c>
      <c r="F82" s="1404"/>
      <c r="G82" s="1404"/>
      <c r="H82" s="1546" t="s">
        <v>829</v>
      </c>
      <c r="I82" s="1546"/>
      <c r="J82" s="1546"/>
      <c r="K82" s="1546"/>
      <c r="L82" s="1546"/>
      <c r="M82" s="1547"/>
    </row>
    <row r="83" spans="1:13" ht="15.75" thickBot="1" x14ac:dyDescent="0.3">
      <c r="A83" s="592"/>
      <c r="B83" s="592"/>
      <c r="C83" s="592"/>
      <c r="D83" s="1403"/>
      <c r="E83" s="1405"/>
      <c r="F83" s="1405"/>
      <c r="G83" s="1405"/>
      <c r="H83" s="1548"/>
      <c r="I83" s="1548"/>
      <c r="J83" s="1548"/>
      <c r="K83" s="1548"/>
      <c r="L83" s="1548"/>
      <c r="M83" s="1549"/>
    </row>
    <row r="84" spans="1:13" ht="15.75" thickBot="1" x14ac:dyDescent="0.3">
      <c r="A84" s="437" t="s">
        <v>804</v>
      </c>
      <c r="B84" s="437" t="s">
        <v>146</v>
      </c>
      <c r="C84" s="437" t="s">
        <v>805</v>
      </c>
      <c r="D84" s="1402" t="s">
        <v>815</v>
      </c>
      <c r="E84" s="1404" t="s">
        <v>830</v>
      </c>
      <c r="F84" s="1404"/>
      <c r="G84" s="1404"/>
      <c r="H84" s="1404"/>
      <c r="I84" s="1404"/>
      <c r="J84" s="1404"/>
      <c r="K84" s="1404"/>
      <c r="L84" s="1546" t="s">
        <v>831</v>
      </c>
      <c r="M84" s="1547"/>
    </row>
    <row r="85" spans="1:13" ht="15.75" thickBot="1" x14ac:dyDescent="0.3">
      <c r="A85" s="592"/>
      <c r="B85" s="592"/>
      <c r="C85" s="592"/>
      <c r="D85" s="1403"/>
      <c r="E85" s="1405"/>
      <c r="F85" s="1405"/>
      <c r="G85" s="1405"/>
      <c r="H85" s="1405"/>
      <c r="I85" s="1405"/>
      <c r="J85" s="1405"/>
      <c r="K85" s="1405"/>
      <c r="L85" s="1548"/>
      <c r="M85" s="1549"/>
    </row>
    <row r="86" spans="1:13" ht="15.75" customHeight="1" thickBot="1" x14ac:dyDescent="0.3">
      <c r="A86" s="437" t="s">
        <v>804</v>
      </c>
      <c r="B86" s="437" t="s">
        <v>146</v>
      </c>
      <c r="C86" s="437" t="s">
        <v>805</v>
      </c>
      <c r="D86" s="1402" t="s">
        <v>815</v>
      </c>
      <c r="E86" s="1389" t="s">
        <v>907</v>
      </c>
      <c r="F86" s="1389"/>
      <c r="G86" s="1389"/>
      <c r="H86" s="1389"/>
      <c r="I86" s="1389"/>
      <c r="J86" s="1389"/>
      <c r="K86" s="1389"/>
      <c r="L86" s="1546" t="s">
        <v>833</v>
      </c>
      <c r="M86" s="1547"/>
    </row>
    <row r="87" spans="1:13" ht="15.75" thickBot="1" x14ac:dyDescent="0.3">
      <c r="A87" s="592"/>
      <c r="B87" s="592"/>
      <c r="C87" s="592"/>
      <c r="D87" s="1403"/>
      <c r="E87" s="1392"/>
      <c r="F87" s="1392"/>
      <c r="G87" s="1392"/>
      <c r="H87" s="1392"/>
      <c r="I87" s="1392"/>
      <c r="J87" s="1392"/>
      <c r="K87" s="1392"/>
      <c r="L87" s="1548"/>
      <c r="M87" s="1549"/>
    </row>
    <row r="88" spans="1:13" ht="15.75" thickBot="1" x14ac:dyDescent="0.3">
      <c r="A88" s="1556" t="s">
        <v>908</v>
      </c>
      <c r="B88" s="1430"/>
      <c r="C88" s="1430"/>
      <c r="D88" s="1430"/>
      <c r="E88" s="1430"/>
      <c r="F88" s="1430"/>
      <c r="G88" s="1430"/>
      <c r="H88" s="1430"/>
      <c r="I88" s="1430"/>
      <c r="J88" s="1430"/>
      <c r="K88" s="1430"/>
      <c r="L88" s="1430"/>
      <c r="M88" s="1557"/>
    </row>
    <row r="89" spans="1:13" x14ac:dyDescent="0.25">
      <c r="A89" s="1431" t="s">
        <v>834</v>
      </c>
      <c r="B89" s="1431"/>
      <c r="C89" s="1431"/>
      <c r="D89" s="1373" t="s">
        <v>25</v>
      </c>
      <c r="E89" s="1374"/>
      <c r="F89" s="1269"/>
      <c r="G89" s="1270"/>
      <c r="H89" s="1270"/>
      <c r="I89" s="1270"/>
      <c r="J89" s="1270"/>
      <c r="K89" s="1270"/>
      <c r="L89" s="1270"/>
      <c r="M89" s="1271"/>
    </row>
    <row r="90" spans="1:13" ht="15.75" thickBot="1" x14ac:dyDescent="0.3">
      <c r="A90" s="1432"/>
      <c r="B90" s="1432"/>
      <c r="C90" s="1432"/>
      <c r="D90" s="1375"/>
      <c r="E90" s="1376"/>
      <c r="F90" s="1272"/>
      <c r="G90" s="1273"/>
      <c r="H90" s="1273"/>
      <c r="I90" s="1273"/>
      <c r="J90" s="1273"/>
      <c r="K90" s="1273"/>
      <c r="L90" s="1273"/>
      <c r="M90" s="1274"/>
    </row>
    <row r="91" spans="1:13" x14ac:dyDescent="0.25">
      <c r="A91" s="1414" t="s">
        <v>957</v>
      </c>
      <c r="B91" s="1415"/>
      <c r="C91" s="1415"/>
      <c r="D91" s="1415"/>
      <c r="E91" s="1415"/>
      <c r="F91" s="1415"/>
      <c r="G91" s="1415"/>
      <c r="H91" s="1415"/>
      <c r="I91" s="1415"/>
      <c r="J91" s="1415"/>
      <c r="K91" s="1415"/>
      <c r="L91" s="1415"/>
      <c r="M91" s="1416"/>
    </row>
    <row r="92" spans="1:13" ht="15.75" thickBot="1" x14ac:dyDescent="0.3">
      <c r="A92" s="1439"/>
      <c r="B92" s="1440"/>
      <c r="C92" s="1440"/>
      <c r="D92" s="1440"/>
      <c r="E92" s="1440"/>
      <c r="F92" s="1440"/>
      <c r="G92" s="1440"/>
      <c r="H92" s="1440"/>
      <c r="I92" s="1440"/>
      <c r="J92" s="1440"/>
      <c r="K92" s="1440"/>
      <c r="L92" s="1440"/>
      <c r="M92" s="1441"/>
    </row>
    <row r="93" spans="1:13" ht="15.75" thickBot="1" x14ac:dyDescent="0.3">
      <c r="A93" s="438" t="s">
        <v>804</v>
      </c>
      <c r="B93" s="438" t="s">
        <v>146</v>
      </c>
      <c r="C93" s="438" t="s">
        <v>805</v>
      </c>
      <c r="D93" s="1442" t="s">
        <v>815</v>
      </c>
      <c r="E93" s="1444" t="s">
        <v>835</v>
      </c>
      <c r="F93" s="1444"/>
      <c r="G93" s="1444"/>
      <c r="H93" s="1444"/>
      <c r="I93" s="1444"/>
      <c r="J93" s="1444"/>
      <c r="K93" s="1444"/>
      <c r="L93" s="1444"/>
      <c r="M93" s="1445"/>
    </row>
    <row r="94" spans="1:13" ht="15.75" thickBot="1" x14ac:dyDescent="0.3">
      <c r="A94" s="592"/>
      <c r="B94" s="592"/>
      <c r="C94" s="592"/>
      <c r="D94" s="1443"/>
      <c r="E94" s="1446"/>
      <c r="F94" s="1446"/>
      <c r="G94" s="1446"/>
      <c r="H94" s="1446"/>
      <c r="I94" s="1446"/>
      <c r="J94" s="1446"/>
      <c r="K94" s="1446"/>
      <c r="L94" s="1446"/>
      <c r="M94" s="1447"/>
    </row>
    <row r="95" spans="1:13" ht="15.75" thickBot="1" x14ac:dyDescent="0.3">
      <c r="A95" s="438" t="s">
        <v>804</v>
      </c>
      <c r="B95" s="438" t="s">
        <v>146</v>
      </c>
      <c r="C95" s="438" t="s">
        <v>805</v>
      </c>
      <c r="D95" s="1442" t="s">
        <v>815</v>
      </c>
      <c r="E95" s="1444" t="s">
        <v>950</v>
      </c>
      <c r="F95" s="1444"/>
      <c r="G95" s="1444"/>
      <c r="H95" s="1444"/>
      <c r="I95" s="1444"/>
      <c r="J95" s="1444"/>
      <c r="K95" s="1444"/>
      <c r="L95" s="1444"/>
      <c r="M95" s="1445"/>
    </row>
    <row r="96" spans="1:13" ht="15.75" thickBot="1" x14ac:dyDescent="0.3">
      <c r="A96" s="592"/>
      <c r="B96" s="592"/>
      <c r="C96" s="592"/>
      <c r="D96" s="1443"/>
      <c r="E96" s="1446"/>
      <c r="F96" s="1446"/>
      <c r="G96" s="1446"/>
      <c r="H96" s="1446"/>
      <c r="I96" s="1446"/>
      <c r="J96" s="1446"/>
      <c r="K96" s="1446"/>
      <c r="L96" s="1446"/>
      <c r="M96" s="1447"/>
    </row>
    <row r="97" spans="1:13" ht="15.75" customHeight="1" thickBot="1" x14ac:dyDescent="0.3">
      <c r="A97" s="1275" t="s">
        <v>837</v>
      </c>
      <c r="B97" s="1276"/>
      <c r="C97" s="1276"/>
      <c r="D97" s="1276"/>
      <c r="E97" s="1276"/>
      <c r="F97" s="1276"/>
      <c r="G97" s="1276"/>
      <c r="H97" s="1276"/>
      <c r="I97" s="1276"/>
      <c r="J97" s="1276"/>
      <c r="K97" s="1276"/>
      <c r="L97" s="1276"/>
      <c r="M97" s="1277"/>
    </row>
    <row r="98" spans="1:13" ht="15" customHeight="1" x14ac:dyDescent="0.25">
      <c r="A98" s="1420" t="s">
        <v>909</v>
      </c>
      <c r="B98" s="1421"/>
      <c r="C98" s="1422"/>
      <c r="D98" s="1373" t="s">
        <v>25</v>
      </c>
      <c r="E98" s="1374"/>
      <c r="F98" s="1527"/>
      <c r="G98" s="1528"/>
      <c r="H98" s="1528"/>
      <c r="I98" s="1528"/>
      <c r="J98" s="1528"/>
      <c r="K98" s="1528"/>
      <c r="L98" s="1528"/>
      <c r="M98" s="1529"/>
    </row>
    <row r="99" spans="1:13" ht="15.75" thickBot="1" x14ac:dyDescent="0.3">
      <c r="A99" s="1423"/>
      <c r="B99" s="1424"/>
      <c r="C99" s="1425"/>
      <c r="D99" s="1375"/>
      <c r="E99" s="1376"/>
      <c r="F99" s="1530"/>
      <c r="G99" s="1531"/>
      <c r="H99" s="1531"/>
      <c r="I99" s="1531"/>
      <c r="J99" s="1531"/>
      <c r="K99" s="1531"/>
      <c r="L99" s="1531"/>
      <c r="M99" s="1532"/>
    </row>
    <row r="100" spans="1:13" ht="15.75" customHeight="1" thickBot="1" x14ac:dyDescent="0.3">
      <c r="A100" s="437" t="s">
        <v>804</v>
      </c>
      <c r="B100" s="437" t="s">
        <v>146</v>
      </c>
      <c r="C100" s="437" t="s">
        <v>805</v>
      </c>
      <c r="D100" s="1514" t="s">
        <v>838</v>
      </c>
      <c r="E100" s="1389" t="s">
        <v>971</v>
      </c>
      <c r="F100" s="1389"/>
      <c r="G100" s="1389"/>
      <c r="H100" s="1389"/>
      <c r="I100" s="1389"/>
      <c r="J100" s="1389"/>
      <c r="K100" s="1389"/>
      <c r="L100" s="1389"/>
      <c r="M100" s="1390"/>
    </row>
    <row r="101" spans="1:13" ht="30.75" customHeight="1" thickBot="1" x14ac:dyDescent="0.3">
      <c r="A101" s="592"/>
      <c r="B101" s="592"/>
      <c r="C101" s="592"/>
      <c r="D101" s="1515"/>
      <c r="E101" s="1392"/>
      <c r="F101" s="1392"/>
      <c r="G101" s="1392"/>
      <c r="H101" s="1392"/>
      <c r="I101" s="1392"/>
      <c r="J101" s="1392"/>
      <c r="K101" s="1392"/>
      <c r="L101" s="1392"/>
      <c r="M101" s="1393"/>
    </row>
    <row r="102" spans="1:13" ht="15" customHeight="1" thickBot="1" x14ac:dyDescent="0.3">
      <c r="A102" s="437" t="s">
        <v>804</v>
      </c>
      <c r="B102" s="437" t="s">
        <v>146</v>
      </c>
      <c r="C102" s="437" t="s">
        <v>805</v>
      </c>
      <c r="D102" s="1514" t="s">
        <v>839</v>
      </c>
      <c r="E102" s="1389" t="s">
        <v>962</v>
      </c>
      <c r="F102" s="1389"/>
      <c r="G102" s="1389"/>
      <c r="H102" s="1389"/>
      <c r="I102" s="1389"/>
      <c r="J102" s="1389"/>
      <c r="K102" s="1389"/>
      <c r="L102" s="1389"/>
      <c r="M102" s="1390"/>
    </row>
    <row r="103" spans="1:13" ht="51.75" customHeight="1" thickBot="1" x14ac:dyDescent="0.3">
      <c r="A103" s="592"/>
      <c r="B103" s="592"/>
      <c r="C103" s="592"/>
      <c r="D103" s="1515"/>
      <c r="E103" s="1392"/>
      <c r="F103" s="1392"/>
      <c r="G103" s="1392"/>
      <c r="H103" s="1392"/>
      <c r="I103" s="1392"/>
      <c r="J103" s="1392"/>
      <c r="K103" s="1392"/>
      <c r="L103" s="1392"/>
      <c r="M103" s="1393"/>
    </row>
    <row r="104" spans="1:13" ht="15.75" customHeight="1" thickBot="1" x14ac:dyDescent="0.3">
      <c r="A104" s="437" t="s">
        <v>804</v>
      </c>
      <c r="B104" s="437" t="s">
        <v>146</v>
      </c>
      <c r="C104" s="437" t="s">
        <v>805</v>
      </c>
      <c r="D104" s="1514" t="s">
        <v>840</v>
      </c>
      <c r="E104" s="1450" t="s">
        <v>841</v>
      </c>
      <c r="F104" s="1450"/>
      <c r="G104" s="1450"/>
      <c r="H104" s="1450"/>
      <c r="I104" s="1450"/>
      <c r="J104" s="1450"/>
      <c r="K104" s="1450"/>
      <c r="L104" s="1450"/>
      <c r="M104" s="1451"/>
    </row>
    <row r="105" spans="1:13" ht="21.75" customHeight="1" thickBot="1" x14ac:dyDescent="0.3">
      <c r="A105" s="592"/>
      <c r="B105" s="592"/>
      <c r="C105" s="592"/>
      <c r="D105" s="1515"/>
      <c r="E105" s="1452"/>
      <c r="F105" s="1452"/>
      <c r="G105" s="1452"/>
      <c r="H105" s="1452"/>
      <c r="I105" s="1452"/>
      <c r="J105" s="1452"/>
      <c r="K105" s="1452"/>
      <c r="L105" s="1452"/>
      <c r="M105" s="1453"/>
    </row>
    <row r="106" spans="1:13" ht="15.75" customHeight="1" thickBot="1" x14ac:dyDescent="0.3">
      <c r="A106" s="437" t="s">
        <v>804</v>
      </c>
      <c r="B106" s="437" t="s">
        <v>146</v>
      </c>
      <c r="C106" s="437" t="s">
        <v>805</v>
      </c>
      <c r="D106" s="1514" t="s">
        <v>910</v>
      </c>
      <c r="E106" s="1450" t="s">
        <v>911</v>
      </c>
      <c r="F106" s="1450"/>
      <c r="G106" s="1450"/>
      <c r="H106" s="1450"/>
      <c r="I106" s="1450"/>
      <c r="J106" s="1450"/>
      <c r="K106" s="1450"/>
      <c r="L106" s="1450"/>
      <c r="M106" s="1451"/>
    </row>
    <row r="107" spans="1:13" ht="33.75" customHeight="1" thickBot="1" x14ac:dyDescent="0.3">
      <c r="A107" s="592"/>
      <c r="B107" s="592"/>
      <c r="C107" s="592"/>
      <c r="D107" s="1515"/>
      <c r="E107" s="1452"/>
      <c r="F107" s="1452"/>
      <c r="G107" s="1452"/>
      <c r="H107" s="1452"/>
      <c r="I107" s="1452"/>
      <c r="J107" s="1452"/>
      <c r="K107" s="1452"/>
      <c r="L107" s="1452"/>
      <c r="M107" s="1453"/>
    </row>
    <row r="108" spans="1:13" ht="15.75" customHeight="1" thickBot="1" x14ac:dyDescent="0.3">
      <c r="A108" s="1264" t="s">
        <v>843</v>
      </c>
      <c r="B108" s="1265"/>
      <c r="C108" s="1265"/>
      <c r="D108" s="1265"/>
      <c r="E108" s="1265"/>
      <c r="F108" s="1265"/>
      <c r="G108" s="1265"/>
      <c r="H108" s="1265"/>
      <c r="I108" s="1265"/>
      <c r="J108" s="1265"/>
      <c r="K108" s="1265"/>
      <c r="L108" s="1265"/>
      <c r="M108" s="1266"/>
    </row>
    <row r="109" spans="1:13" ht="20.100000000000001" customHeight="1" thickBot="1" x14ac:dyDescent="0.3">
      <c r="A109" s="1219" t="s">
        <v>1070</v>
      </c>
      <c r="B109" s="1220"/>
      <c r="C109" s="735"/>
      <c r="D109" s="735"/>
      <c r="E109" s="735"/>
      <c r="F109" s="735"/>
      <c r="G109" s="735"/>
      <c r="H109" s="735"/>
      <c r="I109" s="735"/>
      <c r="J109" s="735"/>
      <c r="K109" s="738" t="s">
        <v>1069</v>
      </c>
      <c r="L109" s="1221"/>
      <c r="M109" s="1222"/>
    </row>
  </sheetData>
  <mergeCells count="128">
    <mergeCell ref="D104:D105"/>
    <mergeCell ref="E104:M105"/>
    <mergeCell ref="D106:D107"/>
    <mergeCell ref="E106:M107"/>
    <mergeCell ref="A108:M108"/>
    <mergeCell ref="A98:C99"/>
    <mergeCell ref="D98:E99"/>
    <mergeCell ref="F98:M99"/>
    <mergeCell ref="D100:D101"/>
    <mergeCell ref="E100:M101"/>
    <mergeCell ref="D102:D103"/>
    <mergeCell ref="E102:M103"/>
    <mergeCell ref="A91:M92"/>
    <mergeCell ref="D93:D94"/>
    <mergeCell ref="E93:M94"/>
    <mergeCell ref="D95:D96"/>
    <mergeCell ref="E95:M96"/>
    <mergeCell ref="A97:M97"/>
    <mergeCell ref="D86:D87"/>
    <mergeCell ref="E86:K87"/>
    <mergeCell ref="L86:M87"/>
    <mergeCell ref="A88:M88"/>
    <mergeCell ref="A89:C90"/>
    <mergeCell ref="D89:E90"/>
    <mergeCell ref="F89:M90"/>
    <mergeCell ref="D82:D83"/>
    <mergeCell ref="E82:G83"/>
    <mergeCell ref="H82:M83"/>
    <mergeCell ref="D84:D85"/>
    <mergeCell ref="E84:K85"/>
    <mergeCell ref="L84:M85"/>
    <mergeCell ref="A76:M76"/>
    <mergeCell ref="A77:M77"/>
    <mergeCell ref="A78:C79"/>
    <mergeCell ref="D78:E79"/>
    <mergeCell ref="F78:M79"/>
    <mergeCell ref="D80:D81"/>
    <mergeCell ref="E80:G81"/>
    <mergeCell ref="H80:M81"/>
    <mergeCell ref="A69:M69"/>
    <mergeCell ref="A70:C71"/>
    <mergeCell ref="D70:E71"/>
    <mergeCell ref="F70:M71"/>
    <mergeCell ref="D72:M73"/>
    <mergeCell ref="D74:M75"/>
    <mergeCell ref="A63:C64"/>
    <mergeCell ref="D63:E64"/>
    <mergeCell ref="F63:M64"/>
    <mergeCell ref="D65:D66"/>
    <mergeCell ref="E65:M66"/>
    <mergeCell ref="D67:D68"/>
    <mergeCell ref="E67:M68"/>
    <mergeCell ref="D53:M53"/>
    <mergeCell ref="D55:M55"/>
    <mergeCell ref="B56:M56"/>
    <mergeCell ref="D58:M58"/>
    <mergeCell ref="D60:M60"/>
    <mergeCell ref="D62:M62"/>
    <mergeCell ref="D46:M47"/>
    <mergeCell ref="A48:M48"/>
    <mergeCell ref="A49:C50"/>
    <mergeCell ref="D49:E50"/>
    <mergeCell ref="F49:M50"/>
    <mergeCell ref="B51:C51"/>
    <mergeCell ref="D51:M51"/>
    <mergeCell ref="A43:M43"/>
    <mergeCell ref="A44:C45"/>
    <mergeCell ref="D44:E45"/>
    <mergeCell ref="F44:M45"/>
    <mergeCell ref="B32:B33"/>
    <mergeCell ref="C32:C33"/>
    <mergeCell ref="A34:M34"/>
    <mergeCell ref="A35:C36"/>
    <mergeCell ref="D35:E36"/>
    <mergeCell ref="F35:M36"/>
    <mergeCell ref="D28:M29"/>
    <mergeCell ref="A30:A31"/>
    <mergeCell ref="B30:B31"/>
    <mergeCell ref="C30:C31"/>
    <mergeCell ref="D30:M33"/>
    <mergeCell ref="A32:A33"/>
    <mergeCell ref="D37:M38"/>
    <mergeCell ref="D39:M40"/>
    <mergeCell ref="D41:M42"/>
    <mergeCell ref="D23:M24"/>
    <mergeCell ref="A11:M11"/>
    <mergeCell ref="A12:M14"/>
    <mergeCell ref="A15:M15"/>
    <mergeCell ref="A16:C17"/>
    <mergeCell ref="D16:E17"/>
    <mergeCell ref="F16:M17"/>
    <mergeCell ref="A25:M25"/>
    <mergeCell ref="A26:C27"/>
    <mergeCell ref="D26:E27"/>
    <mergeCell ref="F26:M27"/>
    <mergeCell ref="L7:M7"/>
    <mergeCell ref="A8:I8"/>
    <mergeCell ref="J8:K8"/>
    <mergeCell ref="L8:M8"/>
    <mergeCell ref="D18:M19"/>
    <mergeCell ref="A20:M20"/>
    <mergeCell ref="A21:C22"/>
    <mergeCell ref="D21:E22"/>
    <mergeCell ref="F21:M22"/>
    <mergeCell ref="A109:B109"/>
    <mergeCell ref="L109:M109"/>
    <mergeCell ref="A5:I5"/>
    <mergeCell ref="J5:K5"/>
    <mergeCell ref="L5:M5"/>
    <mergeCell ref="A6:I6"/>
    <mergeCell ref="J6:K6"/>
    <mergeCell ref="L6:M6"/>
    <mergeCell ref="A1:M1"/>
    <mergeCell ref="B2:C2"/>
    <mergeCell ref="D2:F2"/>
    <mergeCell ref="G2:M2"/>
    <mergeCell ref="A3:M3"/>
    <mergeCell ref="A4:I4"/>
    <mergeCell ref="J4:K4"/>
    <mergeCell ref="L4:M4"/>
    <mergeCell ref="A9:I9"/>
    <mergeCell ref="J9:K9"/>
    <mergeCell ref="L9:M9"/>
    <mergeCell ref="A10:I10"/>
    <mergeCell ref="J10:K10"/>
    <mergeCell ref="L10:M10"/>
    <mergeCell ref="A7:I7"/>
    <mergeCell ref="J7:K7"/>
  </mergeCells>
  <dataValidations count="5">
    <dataValidation allowBlank="1" showErrorMessage="1" promptTitle="2.-Mandatory Light Emitting" prompt="Enter the cost(s) associated LED cost(s) listed on Work Order. " sqref="A21:C22" xr:uid="{00000000-0002-0000-1100-000000000000}"/>
    <dataValidation allowBlank="1" showErrorMessage="1" promptTitle="1.-Mandatory- Health &amp; Safety " prompt="Enter the cost(s) associated with H&amp;S amount listed on Work Order. " sqref="A16:C17" xr:uid="{00000000-0002-0000-1100-000001000000}"/>
    <dataValidation allowBlank="1" showInputMessage="1" showErrorMessage="1" promptTitle="1. Mandatory-H&amp;S Items" prompt="Enter the cost(s) associated with H&amp;S amount listed on Work Order. " sqref="D16 D21 D26 D35 D44 D49 D63 D70 D78 D89 D98" xr:uid="{00000000-0002-0000-1100-000002000000}"/>
    <dataValidation allowBlank="1" showErrorMessage="1" promptTitle="1. Mandatory-H&amp;S Items" prompt="Enter the cost(s) associated with H&amp;S amount listed on Work Order. " sqref="F16:M17 F21:M22 F26:M27 F35:M36 F44:M45 F49:M50 F63:M64 F70:M71 F78:M79 F89:M90 F98:M99" xr:uid="{00000000-0002-0000-1100-000003000000}"/>
    <dataValidation allowBlank="1" showErrorMessage="1" sqref="A26:C27 A35:C36 A44:C45 A49:C50 A63:C64 A70:C71 A78:C79 A89:C90 A98:C99" xr:uid="{00000000-0002-0000-1100-000004000000}"/>
  </dataValidations>
  <hyperlinks>
    <hyperlink ref="D53" r:id="rId1" display="Attic Floors- Unconditoned Attic SWS " xr:uid="{00000000-0004-0000-1100-000000000000}"/>
    <hyperlink ref="D55" r:id="rId2" display="Attic Floors- Unconditoned Attic SWS " xr:uid="{00000000-0004-0000-1100-000001000000}"/>
    <hyperlink ref="D58" r:id="rId3" display="○ Attic Floors- Unconditoned Attic SWS " xr:uid="{00000000-0004-0000-1100-000002000000}"/>
    <hyperlink ref="D62" r:id="rId4" display="            ○ Attic Knee Walls SWS" xr:uid="{00000000-0004-0000-1100-000003000000}"/>
    <hyperlink ref="H80" r:id="rId5" xr:uid="{00000000-0004-0000-1100-000004000000}"/>
    <hyperlink ref="H82" r:id="rId6" xr:uid="{00000000-0004-0000-1100-000005000000}"/>
    <hyperlink ref="A20:M20" r:id="rId7" display="○WPN 22-7" xr:uid="{00000000-0004-0000-1100-000006000000}"/>
    <hyperlink ref="D53:M53" r:id="rId8" display=" ○ Attic Floors- Unconditoned Attic SWS " xr:uid="{00000000-0004-0000-1100-000007000000}"/>
    <hyperlink ref="D55:M55" r:id="rId9" display="○ Attic Floors- Unconditoned Attic SWS " xr:uid="{00000000-0004-0000-1100-000008000000}"/>
    <hyperlink ref="D60:H60" r:id="rId10" display="            ○ Inaccessible Ceilings- Dense Pack SWS  " xr:uid="{00000000-0004-0000-1100-000009000000}"/>
    <hyperlink ref="A25:M25" r:id="rId11" display="○ Lighting Replacement SWS" xr:uid="{00000000-0004-0000-1100-00000A000000}"/>
    <hyperlink ref="A34:M34" r:id="rId12" display="○ Air sealing SWS" xr:uid="{00000000-0004-0000-1100-00000B000000}"/>
    <hyperlink ref="A43:M43" r:id="rId13" display="○ Duct sealing SWS" xr:uid="{00000000-0004-0000-1100-00000C000000}"/>
    <hyperlink ref="A48:M48" r:id="rId14" display="○ General Duct Insulation SWS" xr:uid="{00000000-0004-0000-1100-00000D000000}"/>
    <hyperlink ref="A69:M69" r:id="rId15" display="○ Dense Pack Insulation SWS" xr:uid="{00000000-0004-0000-1100-00000E000000}"/>
    <hyperlink ref="A76:M76" r:id="rId16" display="○ Floors SWS" xr:uid="{00000000-0004-0000-1100-00000F000000}"/>
    <hyperlink ref="A77:M77" r:id="rId17" display="○ Ground Vapor Retarders SWS" xr:uid="{00000000-0004-0000-1100-000010000000}"/>
    <hyperlink ref="A97:M97" r:id="rId18" display="○ Refrigerator Replacement SWS " xr:uid="{00000000-0004-0000-1100-000011000000}"/>
    <hyperlink ref="A108:M108" r:id="rId19" display="○ Heating &amp; Cooling: Equipment Installation SWS" xr:uid="{00000000-0004-0000-1100-000012000000}"/>
    <hyperlink ref="L84:M85" r:id="rId20" display="Tank Insulation SWS " xr:uid="{00000000-0004-0000-1100-000013000000}"/>
    <hyperlink ref="L86:M87" r:id="rId21" display="Pipe Insulation SWS" xr:uid="{00000000-0004-0000-1100-000014000000}"/>
  </hyperlinks>
  <pageMargins left="0.7" right="0.7" top="0.75" bottom="0.75" header="0.3" footer="0.3"/>
  <pageSetup scale="69" orientation="portrait" horizontalDpi="300" r:id="rId22"/>
  <rowBreaks count="1" manualBreakCount="1">
    <brk id="62" max="16383" man="1"/>
  </rowBreaks>
  <drawing r:id="rId23"/>
  <legacyDrawing r:id="rId24"/>
  <mc:AlternateContent xmlns:mc="http://schemas.openxmlformats.org/markup-compatibility/2006">
    <mc:Choice Requires="x14">
      <controls>
        <mc:AlternateContent xmlns:mc="http://schemas.openxmlformats.org/markup-compatibility/2006">
          <mc:Choice Requires="x14">
            <control shapeId="47105" r:id="rId25" name="Check Box 1">
              <controlPr defaultSize="0" autoFill="0" autoLine="0" autoPict="0">
                <anchor moveWithCells="1">
                  <from>
                    <xdr:col>10</xdr:col>
                    <xdr:colOff>38100</xdr:colOff>
                    <xdr:row>3</xdr:row>
                    <xdr:rowOff>409575</xdr:rowOff>
                  </from>
                  <to>
                    <xdr:col>10</xdr:col>
                    <xdr:colOff>742950</xdr:colOff>
                    <xdr:row>4</xdr:row>
                    <xdr:rowOff>228600</xdr:rowOff>
                  </to>
                </anchor>
              </controlPr>
            </control>
          </mc:Choice>
        </mc:AlternateContent>
        <mc:AlternateContent xmlns:mc="http://schemas.openxmlformats.org/markup-compatibility/2006">
          <mc:Choice Requires="x14">
            <control shapeId="47106" r:id="rId26" name="Check Box 2">
              <controlPr defaultSize="0" autoFill="0" autoLine="0" autoPict="0">
                <anchor moveWithCells="1">
                  <from>
                    <xdr:col>12</xdr:col>
                    <xdr:colOff>19050</xdr:colOff>
                    <xdr:row>3</xdr:row>
                    <xdr:rowOff>419100</xdr:rowOff>
                  </from>
                  <to>
                    <xdr:col>12</xdr:col>
                    <xdr:colOff>742950</xdr:colOff>
                    <xdr:row>5</xdr:row>
                    <xdr:rowOff>0</xdr:rowOff>
                  </to>
                </anchor>
              </controlPr>
            </control>
          </mc:Choice>
        </mc:AlternateContent>
        <mc:AlternateContent xmlns:mc="http://schemas.openxmlformats.org/markup-compatibility/2006">
          <mc:Choice Requires="x14">
            <control shapeId="47107" r:id="rId27" name="Check Box 3">
              <controlPr defaultSize="0" autoFill="0" autoLine="0" autoPict="0">
                <anchor moveWithCells="1">
                  <from>
                    <xdr:col>10</xdr:col>
                    <xdr:colOff>28575</xdr:colOff>
                    <xdr:row>5</xdr:row>
                    <xdr:rowOff>0</xdr:rowOff>
                  </from>
                  <to>
                    <xdr:col>10</xdr:col>
                    <xdr:colOff>742950</xdr:colOff>
                    <xdr:row>6</xdr:row>
                    <xdr:rowOff>19050</xdr:rowOff>
                  </to>
                </anchor>
              </controlPr>
            </control>
          </mc:Choice>
        </mc:AlternateContent>
        <mc:AlternateContent xmlns:mc="http://schemas.openxmlformats.org/markup-compatibility/2006">
          <mc:Choice Requires="x14">
            <control shapeId="47108" r:id="rId28" name="Check Box 4">
              <controlPr defaultSize="0" autoFill="0" autoLine="0" autoPict="0">
                <anchor moveWithCells="1">
                  <from>
                    <xdr:col>12</xdr:col>
                    <xdr:colOff>19050</xdr:colOff>
                    <xdr:row>4</xdr:row>
                    <xdr:rowOff>228600</xdr:rowOff>
                  </from>
                  <to>
                    <xdr:col>12</xdr:col>
                    <xdr:colOff>742950</xdr:colOff>
                    <xdr:row>6</xdr:row>
                    <xdr:rowOff>19050</xdr:rowOff>
                  </to>
                </anchor>
              </controlPr>
            </control>
          </mc:Choice>
        </mc:AlternateContent>
        <mc:AlternateContent xmlns:mc="http://schemas.openxmlformats.org/markup-compatibility/2006">
          <mc:Choice Requires="x14">
            <control shapeId="47109" r:id="rId29" name="Check Box 5">
              <controlPr defaultSize="0" autoFill="0" autoLine="0" autoPict="0">
                <anchor moveWithCells="1">
                  <from>
                    <xdr:col>10</xdr:col>
                    <xdr:colOff>28575</xdr:colOff>
                    <xdr:row>6</xdr:row>
                    <xdr:rowOff>9525</xdr:rowOff>
                  </from>
                  <to>
                    <xdr:col>10</xdr:col>
                    <xdr:colOff>742950</xdr:colOff>
                    <xdr:row>7</xdr:row>
                    <xdr:rowOff>28575</xdr:rowOff>
                  </to>
                </anchor>
              </controlPr>
            </control>
          </mc:Choice>
        </mc:AlternateContent>
        <mc:AlternateContent xmlns:mc="http://schemas.openxmlformats.org/markup-compatibility/2006">
          <mc:Choice Requires="x14">
            <control shapeId="47110" r:id="rId30" name="Check Box 6">
              <controlPr defaultSize="0" autoFill="0" autoLine="0" autoPict="0">
                <anchor moveWithCells="1">
                  <from>
                    <xdr:col>12</xdr:col>
                    <xdr:colOff>19050</xdr:colOff>
                    <xdr:row>5</xdr:row>
                    <xdr:rowOff>228600</xdr:rowOff>
                  </from>
                  <to>
                    <xdr:col>12</xdr:col>
                    <xdr:colOff>742950</xdr:colOff>
                    <xdr:row>7</xdr:row>
                    <xdr:rowOff>9525</xdr:rowOff>
                  </to>
                </anchor>
              </controlPr>
            </control>
          </mc:Choice>
        </mc:AlternateContent>
        <mc:AlternateContent xmlns:mc="http://schemas.openxmlformats.org/markup-compatibility/2006">
          <mc:Choice Requires="x14">
            <control shapeId="47111" r:id="rId31" name="Check Box 7">
              <controlPr defaultSize="0" autoFill="0" autoLine="0" autoPict="0">
                <anchor moveWithCells="1">
                  <from>
                    <xdr:col>10</xdr:col>
                    <xdr:colOff>28575</xdr:colOff>
                    <xdr:row>6</xdr:row>
                    <xdr:rowOff>228600</xdr:rowOff>
                  </from>
                  <to>
                    <xdr:col>10</xdr:col>
                    <xdr:colOff>733425</xdr:colOff>
                    <xdr:row>8</xdr:row>
                    <xdr:rowOff>9525</xdr:rowOff>
                  </to>
                </anchor>
              </controlPr>
            </control>
          </mc:Choice>
        </mc:AlternateContent>
        <mc:AlternateContent xmlns:mc="http://schemas.openxmlformats.org/markup-compatibility/2006">
          <mc:Choice Requires="x14">
            <control shapeId="47112" r:id="rId32" name="Check Box 8">
              <controlPr defaultSize="0" autoFill="0" autoLine="0" autoPict="0">
                <anchor moveWithCells="1">
                  <from>
                    <xdr:col>12</xdr:col>
                    <xdr:colOff>19050</xdr:colOff>
                    <xdr:row>6</xdr:row>
                    <xdr:rowOff>209550</xdr:rowOff>
                  </from>
                  <to>
                    <xdr:col>12</xdr:col>
                    <xdr:colOff>742950</xdr:colOff>
                    <xdr:row>8</xdr:row>
                    <xdr:rowOff>0</xdr:rowOff>
                  </to>
                </anchor>
              </controlPr>
            </control>
          </mc:Choice>
        </mc:AlternateContent>
        <mc:AlternateContent xmlns:mc="http://schemas.openxmlformats.org/markup-compatibility/2006">
          <mc:Choice Requires="x14">
            <control shapeId="47113" r:id="rId33" name="Check Box 9">
              <controlPr defaultSize="0" autoFill="0" autoLine="0" autoPict="0">
                <anchor moveWithCells="1">
                  <from>
                    <xdr:col>10</xdr:col>
                    <xdr:colOff>28575</xdr:colOff>
                    <xdr:row>7</xdr:row>
                    <xdr:rowOff>219075</xdr:rowOff>
                  </from>
                  <to>
                    <xdr:col>10</xdr:col>
                    <xdr:colOff>733425</xdr:colOff>
                    <xdr:row>9</xdr:row>
                    <xdr:rowOff>0</xdr:rowOff>
                  </to>
                </anchor>
              </controlPr>
            </control>
          </mc:Choice>
        </mc:AlternateContent>
        <mc:AlternateContent xmlns:mc="http://schemas.openxmlformats.org/markup-compatibility/2006">
          <mc:Choice Requires="x14">
            <control shapeId="47114" r:id="rId34" name="Check Box 10">
              <controlPr defaultSize="0" autoFill="0" autoLine="0" autoPict="0">
                <anchor moveWithCells="1">
                  <from>
                    <xdr:col>12</xdr:col>
                    <xdr:colOff>19050</xdr:colOff>
                    <xdr:row>7</xdr:row>
                    <xdr:rowOff>219075</xdr:rowOff>
                  </from>
                  <to>
                    <xdr:col>12</xdr:col>
                    <xdr:colOff>742950</xdr:colOff>
                    <xdr:row>9</xdr:row>
                    <xdr:rowOff>9525</xdr:rowOff>
                  </to>
                </anchor>
              </controlPr>
            </control>
          </mc:Choice>
        </mc:AlternateContent>
        <mc:AlternateContent xmlns:mc="http://schemas.openxmlformats.org/markup-compatibility/2006">
          <mc:Choice Requires="x14">
            <control shapeId="47115" r:id="rId35" name="Check Box 11">
              <controlPr defaultSize="0" autoFill="0" autoLine="0" autoPict="0">
                <anchor moveWithCells="1">
                  <from>
                    <xdr:col>10</xdr:col>
                    <xdr:colOff>28575</xdr:colOff>
                    <xdr:row>8</xdr:row>
                    <xdr:rowOff>228600</xdr:rowOff>
                  </from>
                  <to>
                    <xdr:col>10</xdr:col>
                    <xdr:colOff>742950</xdr:colOff>
                    <xdr:row>10</xdr:row>
                    <xdr:rowOff>19050</xdr:rowOff>
                  </to>
                </anchor>
              </controlPr>
            </control>
          </mc:Choice>
        </mc:AlternateContent>
        <mc:AlternateContent xmlns:mc="http://schemas.openxmlformats.org/markup-compatibility/2006">
          <mc:Choice Requires="x14">
            <control shapeId="47116" r:id="rId36" name="Check Box 12">
              <controlPr defaultSize="0" autoFill="0" autoLine="0" autoPict="0">
                <anchor moveWithCells="1">
                  <from>
                    <xdr:col>12</xdr:col>
                    <xdr:colOff>19050</xdr:colOff>
                    <xdr:row>9</xdr:row>
                    <xdr:rowOff>0</xdr:rowOff>
                  </from>
                  <to>
                    <xdr:col>12</xdr:col>
                    <xdr:colOff>742950</xdr:colOff>
                    <xdr:row>10</xdr:row>
                    <xdr:rowOff>28575</xdr:rowOff>
                  </to>
                </anchor>
              </controlPr>
            </control>
          </mc:Choice>
        </mc:AlternateContent>
        <mc:AlternateContent xmlns:mc="http://schemas.openxmlformats.org/markup-compatibility/2006">
          <mc:Choice Requires="x14">
            <control shapeId="47117" r:id="rId37" name="Check Box 13">
              <controlPr defaultSize="0" autoFill="0" autoLine="0" autoPict="0">
                <anchor moveWithCells="1">
                  <from>
                    <xdr:col>0</xdr:col>
                    <xdr:colOff>180975</xdr:colOff>
                    <xdr:row>31</xdr:row>
                    <xdr:rowOff>66675</xdr:rowOff>
                  </from>
                  <to>
                    <xdr:col>0</xdr:col>
                    <xdr:colOff>485775</xdr:colOff>
                    <xdr:row>32</xdr:row>
                    <xdr:rowOff>133350</xdr:rowOff>
                  </to>
                </anchor>
              </controlPr>
            </control>
          </mc:Choice>
        </mc:AlternateContent>
        <mc:AlternateContent xmlns:mc="http://schemas.openxmlformats.org/markup-compatibility/2006">
          <mc:Choice Requires="x14">
            <control shapeId="47118" r:id="rId38" name="Check Box 14">
              <controlPr defaultSize="0" autoFill="0" autoLine="0" autoPict="0">
                <anchor moveWithCells="1">
                  <from>
                    <xdr:col>2</xdr:col>
                    <xdr:colOff>190500</xdr:colOff>
                    <xdr:row>31</xdr:row>
                    <xdr:rowOff>95250</xdr:rowOff>
                  </from>
                  <to>
                    <xdr:col>3</xdr:col>
                    <xdr:colOff>28575</xdr:colOff>
                    <xdr:row>32</xdr:row>
                    <xdr:rowOff>133350</xdr:rowOff>
                  </to>
                </anchor>
              </controlPr>
            </control>
          </mc:Choice>
        </mc:AlternateContent>
        <mc:AlternateContent xmlns:mc="http://schemas.openxmlformats.org/markup-compatibility/2006">
          <mc:Choice Requires="x14">
            <control shapeId="47119" r:id="rId39" name="Check Box 15">
              <controlPr defaultSize="0" autoFill="0" autoLine="0" autoPict="0">
                <anchor moveWithCells="1">
                  <from>
                    <xdr:col>1</xdr:col>
                    <xdr:colOff>200025</xdr:colOff>
                    <xdr:row>31</xdr:row>
                    <xdr:rowOff>76200</xdr:rowOff>
                  </from>
                  <to>
                    <xdr:col>1</xdr:col>
                    <xdr:colOff>428625</xdr:colOff>
                    <xdr:row>32</xdr:row>
                    <xdr:rowOff>104775</xdr:rowOff>
                  </to>
                </anchor>
              </controlPr>
            </control>
          </mc:Choice>
        </mc:AlternateContent>
        <mc:AlternateContent xmlns:mc="http://schemas.openxmlformats.org/markup-compatibility/2006">
          <mc:Choice Requires="x14">
            <control shapeId="47120" r:id="rId40" name="Check Box 16">
              <controlPr defaultSize="0" autoFill="0" autoLine="0" autoPict="0">
                <anchor moveWithCells="1">
                  <from>
                    <xdr:col>0</xdr:col>
                    <xdr:colOff>180975</xdr:colOff>
                    <xdr:row>38</xdr:row>
                    <xdr:rowOff>171450</xdr:rowOff>
                  </from>
                  <to>
                    <xdr:col>1</xdr:col>
                    <xdr:colOff>38100</xdr:colOff>
                    <xdr:row>40</xdr:row>
                    <xdr:rowOff>28575</xdr:rowOff>
                  </to>
                </anchor>
              </controlPr>
            </control>
          </mc:Choice>
        </mc:AlternateContent>
        <mc:AlternateContent xmlns:mc="http://schemas.openxmlformats.org/markup-compatibility/2006">
          <mc:Choice Requires="x14">
            <control shapeId="47121" r:id="rId41" name="Check Box 17">
              <controlPr defaultSize="0" autoFill="0" autoLine="0" autoPict="0">
                <anchor moveWithCells="1">
                  <from>
                    <xdr:col>2</xdr:col>
                    <xdr:colOff>190500</xdr:colOff>
                    <xdr:row>39</xdr:row>
                    <xdr:rowOff>0</xdr:rowOff>
                  </from>
                  <to>
                    <xdr:col>3</xdr:col>
                    <xdr:colOff>114300</xdr:colOff>
                    <xdr:row>40</xdr:row>
                    <xdr:rowOff>19050</xdr:rowOff>
                  </to>
                </anchor>
              </controlPr>
            </control>
          </mc:Choice>
        </mc:AlternateContent>
        <mc:AlternateContent xmlns:mc="http://schemas.openxmlformats.org/markup-compatibility/2006">
          <mc:Choice Requires="x14">
            <control shapeId="47122" r:id="rId42" name="Check Box 18">
              <controlPr defaultSize="0" autoFill="0" autoLine="0" autoPict="0">
                <anchor moveWithCells="1">
                  <from>
                    <xdr:col>1</xdr:col>
                    <xdr:colOff>200025</xdr:colOff>
                    <xdr:row>38</xdr:row>
                    <xdr:rowOff>190500</xdr:rowOff>
                  </from>
                  <to>
                    <xdr:col>2</xdr:col>
                    <xdr:colOff>104775</xdr:colOff>
                    <xdr:row>40</xdr:row>
                    <xdr:rowOff>0</xdr:rowOff>
                  </to>
                </anchor>
              </controlPr>
            </control>
          </mc:Choice>
        </mc:AlternateContent>
        <mc:AlternateContent xmlns:mc="http://schemas.openxmlformats.org/markup-compatibility/2006">
          <mc:Choice Requires="x14">
            <control shapeId="47123" r:id="rId43" name="Check Box 19">
              <controlPr defaultSize="0" autoFill="0" autoLine="0" autoPict="0">
                <anchor moveWithCells="1">
                  <from>
                    <xdr:col>0</xdr:col>
                    <xdr:colOff>190500</xdr:colOff>
                    <xdr:row>41</xdr:row>
                    <xdr:rowOff>19050</xdr:rowOff>
                  </from>
                  <to>
                    <xdr:col>1</xdr:col>
                    <xdr:colOff>28575</xdr:colOff>
                    <xdr:row>41</xdr:row>
                    <xdr:rowOff>152400</xdr:rowOff>
                  </to>
                </anchor>
              </controlPr>
            </control>
          </mc:Choice>
        </mc:AlternateContent>
        <mc:AlternateContent xmlns:mc="http://schemas.openxmlformats.org/markup-compatibility/2006">
          <mc:Choice Requires="x14">
            <control shapeId="47124" r:id="rId44" name="Check Box 20">
              <controlPr defaultSize="0" autoFill="0" autoLine="0" autoPict="0">
                <anchor moveWithCells="1">
                  <from>
                    <xdr:col>2</xdr:col>
                    <xdr:colOff>190500</xdr:colOff>
                    <xdr:row>41</xdr:row>
                    <xdr:rowOff>0</xdr:rowOff>
                  </from>
                  <to>
                    <xdr:col>3</xdr:col>
                    <xdr:colOff>85725</xdr:colOff>
                    <xdr:row>42</xdr:row>
                    <xdr:rowOff>19050</xdr:rowOff>
                  </to>
                </anchor>
              </controlPr>
            </control>
          </mc:Choice>
        </mc:AlternateContent>
        <mc:AlternateContent xmlns:mc="http://schemas.openxmlformats.org/markup-compatibility/2006">
          <mc:Choice Requires="x14">
            <control shapeId="47125" r:id="rId45" name="Check Box 21">
              <controlPr defaultSize="0" autoFill="0" autoLine="0" autoPict="0">
                <anchor moveWithCells="1">
                  <from>
                    <xdr:col>1</xdr:col>
                    <xdr:colOff>219075</xdr:colOff>
                    <xdr:row>40</xdr:row>
                    <xdr:rowOff>180975</xdr:rowOff>
                  </from>
                  <to>
                    <xdr:col>2</xdr:col>
                    <xdr:colOff>95250</xdr:colOff>
                    <xdr:row>42</xdr:row>
                    <xdr:rowOff>28575</xdr:rowOff>
                  </to>
                </anchor>
              </controlPr>
            </control>
          </mc:Choice>
        </mc:AlternateContent>
        <mc:AlternateContent xmlns:mc="http://schemas.openxmlformats.org/markup-compatibility/2006">
          <mc:Choice Requires="x14">
            <control shapeId="47126" r:id="rId46" name="Check Box 22">
              <controlPr defaultSize="0" autoFill="0" autoLine="0" autoPict="0">
                <anchor moveWithCells="1">
                  <from>
                    <xdr:col>0</xdr:col>
                    <xdr:colOff>180975</xdr:colOff>
                    <xdr:row>17</xdr:row>
                    <xdr:rowOff>171450</xdr:rowOff>
                  </from>
                  <to>
                    <xdr:col>1</xdr:col>
                    <xdr:colOff>247650</xdr:colOff>
                    <xdr:row>19</xdr:row>
                    <xdr:rowOff>38100</xdr:rowOff>
                  </to>
                </anchor>
              </controlPr>
            </control>
          </mc:Choice>
        </mc:AlternateContent>
        <mc:AlternateContent xmlns:mc="http://schemas.openxmlformats.org/markup-compatibility/2006">
          <mc:Choice Requires="x14">
            <control shapeId="47127" r:id="rId47" name="Check Box 23">
              <controlPr defaultSize="0" autoFill="0" autoLine="0" autoPict="0">
                <anchor moveWithCells="1">
                  <from>
                    <xdr:col>1</xdr:col>
                    <xdr:colOff>190500</xdr:colOff>
                    <xdr:row>17</xdr:row>
                    <xdr:rowOff>190500</xdr:rowOff>
                  </from>
                  <to>
                    <xdr:col>2</xdr:col>
                    <xdr:colOff>104775</xdr:colOff>
                    <xdr:row>19</xdr:row>
                    <xdr:rowOff>19050</xdr:rowOff>
                  </to>
                </anchor>
              </controlPr>
            </control>
          </mc:Choice>
        </mc:AlternateContent>
        <mc:AlternateContent xmlns:mc="http://schemas.openxmlformats.org/markup-compatibility/2006">
          <mc:Choice Requires="x14">
            <control shapeId="47128" r:id="rId48" name="Check Box 24">
              <controlPr defaultSize="0" autoFill="0" autoLine="0" autoPict="0">
                <anchor moveWithCells="1">
                  <from>
                    <xdr:col>2</xdr:col>
                    <xdr:colOff>180975</xdr:colOff>
                    <xdr:row>17</xdr:row>
                    <xdr:rowOff>171450</xdr:rowOff>
                  </from>
                  <to>
                    <xdr:col>3</xdr:col>
                    <xdr:colOff>247650</xdr:colOff>
                    <xdr:row>19</xdr:row>
                    <xdr:rowOff>38100</xdr:rowOff>
                  </to>
                </anchor>
              </controlPr>
            </control>
          </mc:Choice>
        </mc:AlternateContent>
        <mc:AlternateContent xmlns:mc="http://schemas.openxmlformats.org/markup-compatibility/2006">
          <mc:Choice Requires="x14">
            <control shapeId="47129" r:id="rId49" name="Check Box 25">
              <controlPr defaultSize="0" autoFill="0" autoLine="0" autoPict="0">
                <anchor moveWithCells="1">
                  <from>
                    <xdr:col>0</xdr:col>
                    <xdr:colOff>180975</xdr:colOff>
                    <xdr:row>36</xdr:row>
                    <xdr:rowOff>171450</xdr:rowOff>
                  </from>
                  <to>
                    <xdr:col>1</xdr:col>
                    <xdr:colOff>38100</xdr:colOff>
                    <xdr:row>38</xdr:row>
                    <xdr:rowOff>28575</xdr:rowOff>
                  </to>
                </anchor>
              </controlPr>
            </control>
          </mc:Choice>
        </mc:AlternateContent>
        <mc:AlternateContent xmlns:mc="http://schemas.openxmlformats.org/markup-compatibility/2006">
          <mc:Choice Requires="x14">
            <control shapeId="47130" r:id="rId50" name="Check Box 26">
              <controlPr defaultSize="0" autoFill="0" autoLine="0" autoPict="0">
                <anchor moveWithCells="1">
                  <from>
                    <xdr:col>2</xdr:col>
                    <xdr:colOff>190500</xdr:colOff>
                    <xdr:row>37</xdr:row>
                    <xdr:rowOff>0</xdr:rowOff>
                  </from>
                  <to>
                    <xdr:col>3</xdr:col>
                    <xdr:colOff>114300</xdr:colOff>
                    <xdr:row>38</xdr:row>
                    <xdr:rowOff>19050</xdr:rowOff>
                  </to>
                </anchor>
              </controlPr>
            </control>
          </mc:Choice>
        </mc:AlternateContent>
        <mc:AlternateContent xmlns:mc="http://schemas.openxmlformats.org/markup-compatibility/2006">
          <mc:Choice Requires="x14">
            <control shapeId="47131" r:id="rId51" name="Check Box 27">
              <controlPr defaultSize="0" autoFill="0" autoLine="0" autoPict="0">
                <anchor moveWithCells="1">
                  <from>
                    <xdr:col>1</xdr:col>
                    <xdr:colOff>200025</xdr:colOff>
                    <xdr:row>36</xdr:row>
                    <xdr:rowOff>190500</xdr:rowOff>
                  </from>
                  <to>
                    <xdr:col>2</xdr:col>
                    <xdr:colOff>104775</xdr:colOff>
                    <xdr:row>38</xdr:row>
                    <xdr:rowOff>0</xdr:rowOff>
                  </to>
                </anchor>
              </controlPr>
            </control>
          </mc:Choice>
        </mc:AlternateContent>
        <mc:AlternateContent xmlns:mc="http://schemas.openxmlformats.org/markup-compatibility/2006">
          <mc:Choice Requires="x14">
            <control shapeId="47132" r:id="rId52" name="Check Box 28">
              <controlPr defaultSize="0" autoFill="0" autoLine="0" autoPict="0">
                <anchor moveWithCells="1">
                  <from>
                    <xdr:col>0</xdr:col>
                    <xdr:colOff>190500</xdr:colOff>
                    <xdr:row>46</xdr:row>
                    <xdr:rowOff>19050</xdr:rowOff>
                  </from>
                  <to>
                    <xdr:col>1</xdr:col>
                    <xdr:colOff>28575</xdr:colOff>
                    <xdr:row>46</xdr:row>
                    <xdr:rowOff>152400</xdr:rowOff>
                  </to>
                </anchor>
              </controlPr>
            </control>
          </mc:Choice>
        </mc:AlternateContent>
        <mc:AlternateContent xmlns:mc="http://schemas.openxmlformats.org/markup-compatibility/2006">
          <mc:Choice Requires="x14">
            <control shapeId="47133" r:id="rId53" name="Check Box 29">
              <controlPr defaultSize="0" autoFill="0" autoLine="0" autoPict="0">
                <anchor moveWithCells="1">
                  <from>
                    <xdr:col>2</xdr:col>
                    <xdr:colOff>190500</xdr:colOff>
                    <xdr:row>46</xdr:row>
                    <xdr:rowOff>0</xdr:rowOff>
                  </from>
                  <to>
                    <xdr:col>3</xdr:col>
                    <xdr:colOff>85725</xdr:colOff>
                    <xdr:row>47</xdr:row>
                    <xdr:rowOff>19050</xdr:rowOff>
                  </to>
                </anchor>
              </controlPr>
            </control>
          </mc:Choice>
        </mc:AlternateContent>
        <mc:AlternateContent xmlns:mc="http://schemas.openxmlformats.org/markup-compatibility/2006">
          <mc:Choice Requires="x14">
            <control shapeId="47134" r:id="rId54" name="Check Box 30">
              <controlPr defaultSize="0" autoFill="0" autoLine="0" autoPict="0">
                <anchor moveWithCells="1">
                  <from>
                    <xdr:col>1</xdr:col>
                    <xdr:colOff>219075</xdr:colOff>
                    <xdr:row>45</xdr:row>
                    <xdr:rowOff>180975</xdr:rowOff>
                  </from>
                  <to>
                    <xdr:col>2</xdr:col>
                    <xdr:colOff>95250</xdr:colOff>
                    <xdr:row>47</xdr:row>
                    <xdr:rowOff>28575</xdr:rowOff>
                  </to>
                </anchor>
              </controlPr>
            </control>
          </mc:Choice>
        </mc:AlternateContent>
        <mc:AlternateContent xmlns:mc="http://schemas.openxmlformats.org/markup-compatibility/2006">
          <mc:Choice Requires="x14">
            <control shapeId="47135" r:id="rId55" name="Check Box 31">
              <controlPr defaultSize="0" autoFill="0" autoLine="0" autoPict="0">
                <anchor moveWithCells="1">
                  <from>
                    <xdr:col>0</xdr:col>
                    <xdr:colOff>190500</xdr:colOff>
                    <xdr:row>27</xdr:row>
                    <xdr:rowOff>152400</xdr:rowOff>
                  </from>
                  <to>
                    <xdr:col>0</xdr:col>
                    <xdr:colOff>495300</xdr:colOff>
                    <xdr:row>29</xdr:row>
                    <xdr:rowOff>19050</xdr:rowOff>
                  </to>
                </anchor>
              </controlPr>
            </control>
          </mc:Choice>
        </mc:AlternateContent>
        <mc:AlternateContent xmlns:mc="http://schemas.openxmlformats.org/markup-compatibility/2006">
          <mc:Choice Requires="x14">
            <control shapeId="47136" r:id="rId56" name="Check Box 32">
              <controlPr defaultSize="0" autoFill="0" autoLine="0" autoPict="0">
                <anchor moveWithCells="1">
                  <from>
                    <xdr:col>2</xdr:col>
                    <xdr:colOff>200025</xdr:colOff>
                    <xdr:row>27</xdr:row>
                    <xdr:rowOff>180975</xdr:rowOff>
                  </from>
                  <to>
                    <xdr:col>3</xdr:col>
                    <xdr:colOff>38100</xdr:colOff>
                    <xdr:row>29</xdr:row>
                    <xdr:rowOff>19050</xdr:rowOff>
                  </to>
                </anchor>
              </controlPr>
            </control>
          </mc:Choice>
        </mc:AlternateContent>
        <mc:AlternateContent xmlns:mc="http://schemas.openxmlformats.org/markup-compatibility/2006">
          <mc:Choice Requires="x14">
            <control shapeId="47137" r:id="rId57" name="Check Box 33">
              <controlPr defaultSize="0" autoFill="0" autoLine="0" autoPict="0">
                <anchor moveWithCells="1">
                  <from>
                    <xdr:col>1</xdr:col>
                    <xdr:colOff>209550</xdr:colOff>
                    <xdr:row>28</xdr:row>
                    <xdr:rowOff>0</xdr:rowOff>
                  </from>
                  <to>
                    <xdr:col>2</xdr:col>
                    <xdr:colOff>0</xdr:colOff>
                    <xdr:row>29</xdr:row>
                    <xdr:rowOff>19050</xdr:rowOff>
                  </to>
                </anchor>
              </controlPr>
            </control>
          </mc:Choice>
        </mc:AlternateContent>
        <mc:AlternateContent xmlns:mc="http://schemas.openxmlformats.org/markup-compatibility/2006">
          <mc:Choice Requires="x14">
            <control shapeId="47138" r:id="rId58" name="Check Box 34">
              <controlPr defaultSize="0" autoFill="0" autoLine="0" autoPict="0">
                <anchor moveWithCells="1">
                  <from>
                    <xdr:col>0</xdr:col>
                    <xdr:colOff>180975</xdr:colOff>
                    <xdr:row>22</xdr:row>
                    <xdr:rowOff>171450</xdr:rowOff>
                  </from>
                  <to>
                    <xdr:col>1</xdr:col>
                    <xdr:colOff>247650</xdr:colOff>
                    <xdr:row>24</xdr:row>
                    <xdr:rowOff>38100</xdr:rowOff>
                  </to>
                </anchor>
              </controlPr>
            </control>
          </mc:Choice>
        </mc:AlternateContent>
        <mc:AlternateContent xmlns:mc="http://schemas.openxmlformats.org/markup-compatibility/2006">
          <mc:Choice Requires="x14">
            <control shapeId="47139" r:id="rId59" name="Check Box 35">
              <controlPr defaultSize="0" autoFill="0" autoLine="0" autoPict="0">
                <anchor moveWithCells="1">
                  <from>
                    <xdr:col>1</xdr:col>
                    <xdr:colOff>190500</xdr:colOff>
                    <xdr:row>22</xdr:row>
                    <xdr:rowOff>190500</xdr:rowOff>
                  </from>
                  <to>
                    <xdr:col>2</xdr:col>
                    <xdr:colOff>104775</xdr:colOff>
                    <xdr:row>24</xdr:row>
                    <xdr:rowOff>19050</xdr:rowOff>
                  </to>
                </anchor>
              </controlPr>
            </control>
          </mc:Choice>
        </mc:AlternateContent>
        <mc:AlternateContent xmlns:mc="http://schemas.openxmlformats.org/markup-compatibility/2006">
          <mc:Choice Requires="x14">
            <control shapeId="47140" r:id="rId60" name="Check Box 36">
              <controlPr defaultSize="0" autoFill="0" autoLine="0" autoPict="0">
                <anchor moveWithCells="1">
                  <from>
                    <xdr:col>2</xdr:col>
                    <xdr:colOff>180975</xdr:colOff>
                    <xdr:row>22</xdr:row>
                    <xdr:rowOff>171450</xdr:rowOff>
                  </from>
                  <to>
                    <xdr:col>3</xdr:col>
                    <xdr:colOff>247650</xdr:colOff>
                    <xdr:row>24</xdr:row>
                    <xdr:rowOff>38100</xdr:rowOff>
                  </to>
                </anchor>
              </controlPr>
            </control>
          </mc:Choice>
        </mc:AlternateContent>
        <mc:AlternateContent xmlns:mc="http://schemas.openxmlformats.org/markup-compatibility/2006">
          <mc:Choice Requires="x14">
            <control shapeId="47141" r:id="rId61" name="Check Box 37">
              <controlPr defaultSize="0" autoFill="0" autoLine="0" autoPict="0">
                <anchor moveWithCells="1">
                  <from>
                    <xdr:col>0</xdr:col>
                    <xdr:colOff>190500</xdr:colOff>
                    <xdr:row>52</xdr:row>
                    <xdr:rowOff>19050</xdr:rowOff>
                  </from>
                  <to>
                    <xdr:col>1</xdr:col>
                    <xdr:colOff>28575</xdr:colOff>
                    <xdr:row>52</xdr:row>
                    <xdr:rowOff>152400</xdr:rowOff>
                  </to>
                </anchor>
              </controlPr>
            </control>
          </mc:Choice>
        </mc:AlternateContent>
        <mc:AlternateContent xmlns:mc="http://schemas.openxmlformats.org/markup-compatibility/2006">
          <mc:Choice Requires="x14">
            <control shapeId="47142" r:id="rId62" name="Check Box 38">
              <controlPr defaultSize="0" autoFill="0" autoLine="0" autoPict="0">
                <anchor moveWithCells="1">
                  <from>
                    <xdr:col>2</xdr:col>
                    <xdr:colOff>190500</xdr:colOff>
                    <xdr:row>52</xdr:row>
                    <xdr:rowOff>0</xdr:rowOff>
                  </from>
                  <to>
                    <xdr:col>3</xdr:col>
                    <xdr:colOff>85725</xdr:colOff>
                    <xdr:row>53</xdr:row>
                    <xdr:rowOff>19050</xdr:rowOff>
                  </to>
                </anchor>
              </controlPr>
            </control>
          </mc:Choice>
        </mc:AlternateContent>
        <mc:AlternateContent xmlns:mc="http://schemas.openxmlformats.org/markup-compatibility/2006">
          <mc:Choice Requires="x14">
            <control shapeId="47143" r:id="rId63" name="Check Box 39">
              <controlPr defaultSize="0" autoFill="0" autoLine="0" autoPict="0">
                <anchor moveWithCells="1">
                  <from>
                    <xdr:col>1</xdr:col>
                    <xdr:colOff>219075</xdr:colOff>
                    <xdr:row>51</xdr:row>
                    <xdr:rowOff>180975</xdr:rowOff>
                  </from>
                  <to>
                    <xdr:col>2</xdr:col>
                    <xdr:colOff>95250</xdr:colOff>
                    <xdr:row>53</xdr:row>
                    <xdr:rowOff>28575</xdr:rowOff>
                  </to>
                </anchor>
              </controlPr>
            </control>
          </mc:Choice>
        </mc:AlternateContent>
        <mc:AlternateContent xmlns:mc="http://schemas.openxmlformats.org/markup-compatibility/2006">
          <mc:Choice Requires="x14">
            <control shapeId="47144" r:id="rId64" name="Check Box 40">
              <controlPr defaultSize="0" autoFill="0" autoLine="0" autoPict="0">
                <anchor moveWithCells="1">
                  <from>
                    <xdr:col>0</xdr:col>
                    <xdr:colOff>190500</xdr:colOff>
                    <xdr:row>54</xdr:row>
                    <xdr:rowOff>19050</xdr:rowOff>
                  </from>
                  <to>
                    <xdr:col>1</xdr:col>
                    <xdr:colOff>28575</xdr:colOff>
                    <xdr:row>54</xdr:row>
                    <xdr:rowOff>152400</xdr:rowOff>
                  </to>
                </anchor>
              </controlPr>
            </control>
          </mc:Choice>
        </mc:AlternateContent>
        <mc:AlternateContent xmlns:mc="http://schemas.openxmlformats.org/markup-compatibility/2006">
          <mc:Choice Requires="x14">
            <control shapeId="47145" r:id="rId65" name="Check Box 41">
              <controlPr defaultSize="0" autoFill="0" autoLine="0" autoPict="0">
                <anchor moveWithCells="1">
                  <from>
                    <xdr:col>2</xdr:col>
                    <xdr:colOff>200025</xdr:colOff>
                    <xdr:row>53</xdr:row>
                    <xdr:rowOff>180975</xdr:rowOff>
                  </from>
                  <to>
                    <xdr:col>3</xdr:col>
                    <xdr:colOff>95250</xdr:colOff>
                    <xdr:row>55</xdr:row>
                    <xdr:rowOff>9525</xdr:rowOff>
                  </to>
                </anchor>
              </controlPr>
            </control>
          </mc:Choice>
        </mc:AlternateContent>
        <mc:AlternateContent xmlns:mc="http://schemas.openxmlformats.org/markup-compatibility/2006">
          <mc:Choice Requires="x14">
            <control shapeId="47146" r:id="rId66" name="Check Box 42">
              <controlPr defaultSize="0" autoFill="0" autoLine="0" autoPict="0">
                <anchor moveWithCells="1">
                  <from>
                    <xdr:col>1</xdr:col>
                    <xdr:colOff>219075</xdr:colOff>
                    <xdr:row>53</xdr:row>
                    <xdr:rowOff>180975</xdr:rowOff>
                  </from>
                  <to>
                    <xdr:col>2</xdr:col>
                    <xdr:colOff>95250</xdr:colOff>
                    <xdr:row>55</xdr:row>
                    <xdr:rowOff>28575</xdr:rowOff>
                  </to>
                </anchor>
              </controlPr>
            </control>
          </mc:Choice>
        </mc:AlternateContent>
        <mc:AlternateContent xmlns:mc="http://schemas.openxmlformats.org/markup-compatibility/2006">
          <mc:Choice Requires="x14">
            <control shapeId="47147" r:id="rId67" name="Check Box 43">
              <controlPr defaultSize="0" autoFill="0" autoLine="0" autoPict="0">
                <anchor moveWithCells="1">
                  <from>
                    <xdr:col>0</xdr:col>
                    <xdr:colOff>190500</xdr:colOff>
                    <xdr:row>57</xdr:row>
                    <xdr:rowOff>19050</xdr:rowOff>
                  </from>
                  <to>
                    <xdr:col>1</xdr:col>
                    <xdr:colOff>28575</xdr:colOff>
                    <xdr:row>57</xdr:row>
                    <xdr:rowOff>152400</xdr:rowOff>
                  </to>
                </anchor>
              </controlPr>
            </control>
          </mc:Choice>
        </mc:AlternateContent>
        <mc:AlternateContent xmlns:mc="http://schemas.openxmlformats.org/markup-compatibility/2006">
          <mc:Choice Requires="x14">
            <control shapeId="47148" r:id="rId68" name="Check Box 44">
              <controlPr defaultSize="0" autoFill="0" autoLine="0" autoPict="0">
                <anchor moveWithCells="1">
                  <from>
                    <xdr:col>2</xdr:col>
                    <xdr:colOff>190500</xdr:colOff>
                    <xdr:row>57</xdr:row>
                    <xdr:rowOff>0</xdr:rowOff>
                  </from>
                  <to>
                    <xdr:col>3</xdr:col>
                    <xdr:colOff>85725</xdr:colOff>
                    <xdr:row>58</xdr:row>
                    <xdr:rowOff>19050</xdr:rowOff>
                  </to>
                </anchor>
              </controlPr>
            </control>
          </mc:Choice>
        </mc:AlternateContent>
        <mc:AlternateContent xmlns:mc="http://schemas.openxmlformats.org/markup-compatibility/2006">
          <mc:Choice Requires="x14">
            <control shapeId="47149" r:id="rId69" name="Check Box 45">
              <controlPr defaultSize="0" autoFill="0" autoLine="0" autoPict="0">
                <anchor moveWithCells="1">
                  <from>
                    <xdr:col>1</xdr:col>
                    <xdr:colOff>219075</xdr:colOff>
                    <xdr:row>56</xdr:row>
                    <xdr:rowOff>180975</xdr:rowOff>
                  </from>
                  <to>
                    <xdr:col>2</xdr:col>
                    <xdr:colOff>95250</xdr:colOff>
                    <xdr:row>58</xdr:row>
                    <xdr:rowOff>28575</xdr:rowOff>
                  </to>
                </anchor>
              </controlPr>
            </control>
          </mc:Choice>
        </mc:AlternateContent>
        <mc:AlternateContent xmlns:mc="http://schemas.openxmlformats.org/markup-compatibility/2006">
          <mc:Choice Requires="x14">
            <control shapeId="47150" r:id="rId70" name="Check Box 46">
              <controlPr defaultSize="0" autoFill="0" autoLine="0" autoPict="0">
                <anchor moveWithCells="1">
                  <from>
                    <xdr:col>0</xdr:col>
                    <xdr:colOff>190500</xdr:colOff>
                    <xdr:row>59</xdr:row>
                    <xdr:rowOff>19050</xdr:rowOff>
                  </from>
                  <to>
                    <xdr:col>1</xdr:col>
                    <xdr:colOff>28575</xdr:colOff>
                    <xdr:row>59</xdr:row>
                    <xdr:rowOff>152400</xdr:rowOff>
                  </to>
                </anchor>
              </controlPr>
            </control>
          </mc:Choice>
        </mc:AlternateContent>
        <mc:AlternateContent xmlns:mc="http://schemas.openxmlformats.org/markup-compatibility/2006">
          <mc:Choice Requires="x14">
            <control shapeId="47151" r:id="rId71" name="Check Box 47">
              <controlPr defaultSize="0" autoFill="0" autoLine="0" autoPict="0">
                <anchor moveWithCells="1">
                  <from>
                    <xdr:col>2</xdr:col>
                    <xdr:colOff>180975</xdr:colOff>
                    <xdr:row>58</xdr:row>
                    <xdr:rowOff>190500</xdr:rowOff>
                  </from>
                  <to>
                    <xdr:col>3</xdr:col>
                    <xdr:colOff>76200</xdr:colOff>
                    <xdr:row>60</xdr:row>
                    <xdr:rowOff>19050</xdr:rowOff>
                  </to>
                </anchor>
              </controlPr>
            </control>
          </mc:Choice>
        </mc:AlternateContent>
        <mc:AlternateContent xmlns:mc="http://schemas.openxmlformats.org/markup-compatibility/2006">
          <mc:Choice Requires="x14">
            <control shapeId="47152" r:id="rId72" name="Check Box 48">
              <controlPr defaultSize="0" autoFill="0" autoLine="0" autoPict="0">
                <anchor moveWithCells="1">
                  <from>
                    <xdr:col>1</xdr:col>
                    <xdr:colOff>219075</xdr:colOff>
                    <xdr:row>58</xdr:row>
                    <xdr:rowOff>180975</xdr:rowOff>
                  </from>
                  <to>
                    <xdr:col>2</xdr:col>
                    <xdr:colOff>95250</xdr:colOff>
                    <xdr:row>60</xdr:row>
                    <xdr:rowOff>28575</xdr:rowOff>
                  </to>
                </anchor>
              </controlPr>
            </control>
          </mc:Choice>
        </mc:AlternateContent>
        <mc:AlternateContent xmlns:mc="http://schemas.openxmlformats.org/markup-compatibility/2006">
          <mc:Choice Requires="x14">
            <control shapeId="47153" r:id="rId73" name="Check Box 49">
              <controlPr defaultSize="0" autoFill="0" autoLine="0" autoPict="0">
                <anchor moveWithCells="1">
                  <from>
                    <xdr:col>0</xdr:col>
                    <xdr:colOff>190500</xdr:colOff>
                    <xdr:row>61</xdr:row>
                    <xdr:rowOff>19050</xdr:rowOff>
                  </from>
                  <to>
                    <xdr:col>1</xdr:col>
                    <xdr:colOff>28575</xdr:colOff>
                    <xdr:row>61</xdr:row>
                    <xdr:rowOff>152400</xdr:rowOff>
                  </to>
                </anchor>
              </controlPr>
            </control>
          </mc:Choice>
        </mc:AlternateContent>
        <mc:AlternateContent xmlns:mc="http://schemas.openxmlformats.org/markup-compatibility/2006">
          <mc:Choice Requires="x14">
            <control shapeId="47154" r:id="rId74" name="Check Box 50">
              <controlPr defaultSize="0" autoFill="0" autoLine="0" autoPict="0">
                <anchor moveWithCells="1">
                  <from>
                    <xdr:col>2</xdr:col>
                    <xdr:colOff>180975</xdr:colOff>
                    <xdr:row>60</xdr:row>
                    <xdr:rowOff>180975</xdr:rowOff>
                  </from>
                  <to>
                    <xdr:col>3</xdr:col>
                    <xdr:colOff>76200</xdr:colOff>
                    <xdr:row>62</xdr:row>
                    <xdr:rowOff>9525</xdr:rowOff>
                  </to>
                </anchor>
              </controlPr>
            </control>
          </mc:Choice>
        </mc:AlternateContent>
        <mc:AlternateContent xmlns:mc="http://schemas.openxmlformats.org/markup-compatibility/2006">
          <mc:Choice Requires="x14">
            <control shapeId="47155" r:id="rId75" name="Check Box 51">
              <controlPr defaultSize="0" autoFill="0" autoLine="0" autoPict="0">
                <anchor moveWithCells="1">
                  <from>
                    <xdr:col>1</xdr:col>
                    <xdr:colOff>219075</xdr:colOff>
                    <xdr:row>60</xdr:row>
                    <xdr:rowOff>180975</xdr:rowOff>
                  </from>
                  <to>
                    <xdr:col>2</xdr:col>
                    <xdr:colOff>95250</xdr:colOff>
                    <xdr:row>62</xdr:row>
                    <xdr:rowOff>28575</xdr:rowOff>
                  </to>
                </anchor>
              </controlPr>
            </control>
          </mc:Choice>
        </mc:AlternateContent>
        <mc:AlternateContent xmlns:mc="http://schemas.openxmlformats.org/markup-compatibility/2006">
          <mc:Choice Requires="x14">
            <control shapeId="47156" r:id="rId76" name="Check Box 52">
              <controlPr defaultSize="0" autoFill="0" autoLine="0" autoPict="0">
                <anchor moveWithCells="1">
                  <from>
                    <xdr:col>0</xdr:col>
                    <xdr:colOff>190500</xdr:colOff>
                    <xdr:row>65</xdr:row>
                    <xdr:rowOff>19050</xdr:rowOff>
                  </from>
                  <to>
                    <xdr:col>1</xdr:col>
                    <xdr:colOff>28575</xdr:colOff>
                    <xdr:row>65</xdr:row>
                    <xdr:rowOff>152400</xdr:rowOff>
                  </to>
                </anchor>
              </controlPr>
            </control>
          </mc:Choice>
        </mc:AlternateContent>
        <mc:AlternateContent xmlns:mc="http://schemas.openxmlformats.org/markup-compatibility/2006">
          <mc:Choice Requires="x14">
            <control shapeId="47157" r:id="rId77" name="Check Box 53">
              <controlPr defaultSize="0" autoFill="0" autoLine="0" autoPict="0">
                <anchor moveWithCells="1">
                  <from>
                    <xdr:col>2</xdr:col>
                    <xdr:colOff>190500</xdr:colOff>
                    <xdr:row>65</xdr:row>
                    <xdr:rowOff>0</xdr:rowOff>
                  </from>
                  <to>
                    <xdr:col>3</xdr:col>
                    <xdr:colOff>85725</xdr:colOff>
                    <xdr:row>66</xdr:row>
                    <xdr:rowOff>19050</xdr:rowOff>
                  </to>
                </anchor>
              </controlPr>
            </control>
          </mc:Choice>
        </mc:AlternateContent>
        <mc:AlternateContent xmlns:mc="http://schemas.openxmlformats.org/markup-compatibility/2006">
          <mc:Choice Requires="x14">
            <control shapeId="47158" r:id="rId78" name="Check Box 54">
              <controlPr defaultSize="0" autoFill="0" autoLine="0" autoPict="0">
                <anchor moveWithCells="1">
                  <from>
                    <xdr:col>1</xdr:col>
                    <xdr:colOff>219075</xdr:colOff>
                    <xdr:row>64</xdr:row>
                    <xdr:rowOff>180975</xdr:rowOff>
                  </from>
                  <to>
                    <xdr:col>2</xdr:col>
                    <xdr:colOff>95250</xdr:colOff>
                    <xdr:row>66</xdr:row>
                    <xdr:rowOff>28575</xdr:rowOff>
                  </to>
                </anchor>
              </controlPr>
            </control>
          </mc:Choice>
        </mc:AlternateContent>
        <mc:AlternateContent xmlns:mc="http://schemas.openxmlformats.org/markup-compatibility/2006">
          <mc:Choice Requires="x14">
            <control shapeId="47159" r:id="rId79" name="Check Box 55">
              <controlPr defaultSize="0" autoFill="0" autoLine="0" autoPict="0">
                <anchor moveWithCells="1">
                  <from>
                    <xdr:col>0</xdr:col>
                    <xdr:colOff>190500</xdr:colOff>
                    <xdr:row>67</xdr:row>
                    <xdr:rowOff>19050</xdr:rowOff>
                  </from>
                  <to>
                    <xdr:col>1</xdr:col>
                    <xdr:colOff>28575</xdr:colOff>
                    <xdr:row>67</xdr:row>
                    <xdr:rowOff>152400</xdr:rowOff>
                  </to>
                </anchor>
              </controlPr>
            </control>
          </mc:Choice>
        </mc:AlternateContent>
        <mc:AlternateContent xmlns:mc="http://schemas.openxmlformats.org/markup-compatibility/2006">
          <mc:Choice Requires="x14">
            <control shapeId="47160" r:id="rId80" name="Check Box 56">
              <controlPr defaultSize="0" autoFill="0" autoLine="0" autoPict="0">
                <anchor moveWithCells="1">
                  <from>
                    <xdr:col>2</xdr:col>
                    <xdr:colOff>190500</xdr:colOff>
                    <xdr:row>67</xdr:row>
                    <xdr:rowOff>0</xdr:rowOff>
                  </from>
                  <to>
                    <xdr:col>3</xdr:col>
                    <xdr:colOff>85725</xdr:colOff>
                    <xdr:row>68</xdr:row>
                    <xdr:rowOff>19050</xdr:rowOff>
                  </to>
                </anchor>
              </controlPr>
            </control>
          </mc:Choice>
        </mc:AlternateContent>
        <mc:AlternateContent xmlns:mc="http://schemas.openxmlformats.org/markup-compatibility/2006">
          <mc:Choice Requires="x14">
            <control shapeId="47161" r:id="rId81" name="Check Box 57">
              <controlPr defaultSize="0" autoFill="0" autoLine="0" autoPict="0">
                <anchor moveWithCells="1">
                  <from>
                    <xdr:col>1</xdr:col>
                    <xdr:colOff>219075</xdr:colOff>
                    <xdr:row>66</xdr:row>
                    <xdr:rowOff>180975</xdr:rowOff>
                  </from>
                  <to>
                    <xdr:col>2</xdr:col>
                    <xdr:colOff>95250</xdr:colOff>
                    <xdr:row>68</xdr:row>
                    <xdr:rowOff>28575</xdr:rowOff>
                  </to>
                </anchor>
              </controlPr>
            </control>
          </mc:Choice>
        </mc:AlternateContent>
        <mc:AlternateContent xmlns:mc="http://schemas.openxmlformats.org/markup-compatibility/2006">
          <mc:Choice Requires="x14">
            <control shapeId="47162" r:id="rId82" name="Check Box 58">
              <controlPr defaultSize="0" autoFill="0" autoLine="0" autoPict="0">
                <anchor moveWithCells="1">
                  <from>
                    <xdr:col>0</xdr:col>
                    <xdr:colOff>190500</xdr:colOff>
                    <xdr:row>72</xdr:row>
                    <xdr:rowOff>19050</xdr:rowOff>
                  </from>
                  <to>
                    <xdr:col>1</xdr:col>
                    <xdr:colOff>28575</xdr:colOff>
                    <xdr:row>72</xdr:row>
                    <xdr:rowOff>152400</xdr:rowOff>
                  </to>
                </anchor>
              </controlPr>
            </control>
          </mc:Choice>
        </mc:AlternateContent>
        <mc:AlternateContent xmlns:mc="http://schemas.openxmlformats.org/markup-compatibility/2006">
          <mc:Choice Requires="x14">
            <control shapeId="47163" r:id="rId83" name="Check Box 59">
              <controlPr defaultSize="0" autoFill="0" autoLine="0" autoPict="0">
                <anchor moveWithCells="1">
                  <from>
                    <xdr:col>2</xdr:col>
                    <xdr:colOff>190500</xdr:colOff>
                    <xdr:row>72</xdr:row>
                    <xdr:rowOff>0</xdr:rowOff>
                  </from>
                  <to>
                    <xdr:col>3</xdr:col>
                    <xdr:colOff>85725</xdr:colOff>
                    <xdr:row>73</xdr:row>
                    <xdr:rowOff>19050</xdr:rowOff>
                  </to>
                </anchor>
              </controlPr>
            </control>
          </mc:Choice>
        </mc:AlternateContent>
        <mc:AlternateContent xmlns:mc="http://schemas.openxmlformats.org/markup-compatibility/2006">
          <mc:Choice Requires="x14">
            <control shapeId="47164" r:id="rId84" name="Check Box 60">
              <controlPr defaultSize="0" autoFill="0" autoLine="0" autoPict="0">
                <anchor moveWithCells="1">
                  <from>
                    <xdr:col>1</xdr:col>
                    <xdr:colOff>219075</xdr:colOff>
                    <xdr:row>71</xdr:row>
                    <xdr:rowOff>180975</xdr:rowOff>
                  </from>
                  <to>
                    <xdr:col>2</xdr:col>
                    <xdr:colOff>95250</xdr:colOff>
                    <xdr:row>73</xdr:row>
                    <xdr:rowOff>28575</xdr:rowOff>
                  </to>
                </anchor>
              </controlPr>
            </control>
          </mc:Choice>
        </mc:AlternateContent>
        <mc:AlternateContent xmlns:mc="http://schemas.openxmlformats.org/markup-compatibility/2006">
          <mc:Choice Requires="x14">
            <control shapeId="47165" r:id="rId85" name="Check Box 61">
              <controlPr defaultSize="0" autoFill="0" autoLine="0" autoPict="0">
                <anchor moveWithCells="1">
                  <from>
                    <xdr:col>0</xdr:col>
                    <xdr:colOff>190500</xdr:colOff>
                    <xdr:row>74</xdr:row>
                    <xdr:rowOff>19050</xdr:rowOff>
                  </from>
                  <to>
                    <xdr:col>1</xdr:col>
                    <xdr:colOff>28575</xdr:colOff>
                    <xdr:row>74</xdr:row>
                    <xdr:rowOff>152400</xdr:rowOff>
                  </to>
                </anchor>
              </controlPr>
            </control>
          </mc:Choice>
        </mc:AlternateContent>
        <mc:AlternateContent xmlns:mc="http://schemas.openxmlformats.org/markup-compatibility/2006">
          <mc:Choice Requires="x14">
            <control shapeId="47166" r:id="rId86" name="Check Box 62">
              <controlPr defaultSize="0" autoFill="0" autoLine="0" autoPict="0">
                <anchor moveWithCells="1">
                  <from>
                    <xdr:col>2</xdr:col>
                    <xdr:colOff>190500</xdr:colOff>
                    <xdr:row>74</xdr:row>
                    <xdr:rowOff>0</xdr:rowOff>
                  </from>
                  <to>
                    <xdr:col>3</xdr:col>
                    <xdr:colOff>85725</xdr:colOff>
                    <xdr:row>75</xdr:row>
                    <xdr:rowOff>19050</xdr:rowOff>
                  </to>
                </anchor>
              </controlPr>
            </control>
          </mc:Choice>
        </mc:AlternateContent>
        <mc:AlternateContent xmlns:mc="http://schemas.openxmlformats.org/markup-compatibility/2006">
          <mc:Choice Requires="x14">
            <control shapeId="47167" r:id="rId87" name="Check Box 63">
              <controlPr defaultSize="0" autoFill="0" autoLine="0" autoPict="0">
                <anchor moveWithCells="1">
                  <from>
                    <xdr:col>1</xdr:col>
                    <xdr:colOff>219075</xdr:colOff>
                    <xdr:row>73</xdr:row>
                    <xdr:rowOff>180975</xdr:rowOff>
                  </from>
                  <to>
                    <xdr:col>2</xdr:col>
                    <xdr:colOff>95250</xdr:colOff>
                    <xdr:row>75</xdr:row>
                    <xdr:rowOff>28575</xdr:rowOff>
                  </to>
                </anchor>
              </controlPr>
            </control>
          </mc:Choice>
        </mc:AlternateContent>
        <mc:AlternateContent xmlns:mc="http://schemas.openxmlformats.org/markup-compatibility/2006">
          <mc:Choice Requires="x14">
            <control shapeId="47168" r:id="rId88" name="Check Box 64">
              <controlPr defaultSize="0" autoFill="0" autoLine="0" autoPict="0">
                <anchor moveWithCells="1">
                  <from>
                    <xdr:col>0</xdr:col>
                    <xdr:colOff>190500</xdr:colOff>
                    <xdr:row>80</xdr:row>
                    <xdr:rowOff>19050</xdr:rowOff>
                  </from>
                  <to>
                    <xdr:col>1</xdr:col>
                    <xdr:colOff>28575</xdr:colOff>
                    <xdr:row>80</xdr:row>
                    <xdr:rowOff>152400</xdr:rowOff>
                  </to>
                </anchor>
              </controlPr>
            </control>
          </mc:Choice>
        </mc:AlternateContent>
        <mc:AlternateContent xmlns:mc="http://schemas.openxmlformats.org/markup-compatibility/2006">
          <mc:Choice Requires="x14">
            <control shapeId="47169" r:id="rId89" name="Check Box 65">
              <controlPr defaultSize="0" autoFill="0" autoLine="0" autoPict="0">
                <anchor moveWithCells="1">
                  <from>
                    <xdr:col>2</xdr:col>
                    <xdr:colOff>190500</xdr:colOff>
                    <xdr:row>80</xdr:row>
                    <xdr:rowOff>0</xdr:rowOff>
                  </from>
                  <to>
                    <xdr:col>3</xdr:col>
                    <xdr:colOff>85725</xdr:colOff>
                    <xdr:row>81</xdr:row>
                    <xdr:rowOff>19050</xdr:rowOff>
                  </to>
                </anchor>
              </controlPr>
            </control>
          </mc:Choice>
        </mc:AlternateContent>
        <mc:AlternateContent xmlns:mc="http://schemas.openxmlformats.org/markup-compatibility/2006">
          <mc:Choice Requires="x14">
            <control shapeId="47170" r:id="rId90" name="Check Box 66">
              <controlPr defaultSize="0" autoFill="0" autoLine="0" autoPict="0">
                <anchor moveWithCells="1">
                  <from>
                    <xdr:col>1</xdr:col>
                    <xdr:colOff>219075</xdr:colOff>
                    <xdr:row>79</xdr:row>
                    <xdr:rowOff>180975</xdr:rowOff>
                  </from>
                  <to>
                    <xdr:col>2</xdr:col>
                    <xdr:colOff>95250</xdr:colOff>
                    <xdr:row>81</xdr:row>
                    <xdr:rowOff>28575</xdr:rowOff>
                  </to>
                </anchor>
              </controlPr>
            </control>
          </mc:Choice>
        </mc:AlternateContent>
        <mc:AlternateContent xmlns:mc="http://schemas.openxmlformats.org/markup-compatibility/2006">
          <mc:Choice Requires="x14">
            <control shapeId="47171" r:id="rId91" name="Check Box 67">
              <controlPr defaultSize="0" autoFill="0" autoLine="0" autoPict="0">
                <anchor moveWithCells="1">
                  <from>
                    <xdr:col>0</xdr:col>
                    <xdr:colOff>190500</xdr:colOff>
                    <xdr:row>82</xdr:row>
                    <xdr:rowOff>19050</xdr:rowOff>
                  </from>
                  <to>
                    <xdr:col>1</xdr:col>
                    <xdr:colOff>28575</xdr:colOff>
                    <xdr:row>82</xdr:row>
                    <xdr:rowOff>152400</xdr:rowOff>
                  </to>
                </anchor>
              </controlPr>
            </control>
          </mc:Choice>
        </mc:AlternateContent>
        <mc:AlternateContent xmlns:mc="http://schemas.openxmlformats.org/markup-compatibility/2006">
          <mc:Choice Requires="x14">
            <control shapeId="47172" r:id="rId92" name="Check Box 68">
              <controlPr defaultSize="0" autoFill="0" autoLine="0" autoPict="0">
                <anchor moveWithCells="1">
                  <from>
                    <xdr:col>2</xdr:col>
                    <xdr:colOff>190500</xdr:colOff>
                    <xdr:row>82</xdr:row>
                    <xdr:rowOff>0</xdr:rowOff>
                  </from>
                  <to>
                    <xdr:col>3</xdr:col>
                    <xdr:colOff>85725</xdr:colOff>
                    <xdr:row>83</xdr:row>
                    <xdr:rowOff>19050</xdr:rowOff>
                  </to>
                </anchor>
              </controlPr>
            </control>
          </mc:Choice>
        </mc:AlternateContent>
        <mc:AlternateContent xmlns:mc="http://schemas.openxmlformats.org/markup-compatibility/2006">
          <mc:Choice Requires="x14">
            <control shapeId="47173" r:id="rId93" name="Check Box 69">
              <controlPr defaultSize="0" autoFill="0" autoLine="0" autoPict="0">
                <anchor moveWithCells="1">
                  <from>
                    <xdr:col>1</xdr:col>
                    <xdr:colOff>219075</xdr:colOff>
                    <xdr:row>81</xdr:row>
                    <xdr:rowOff>180975</xdr:rowOff>
                  </from>
                  <to>
                    <xdr:col>2</xdr:col>
                    <xdr:colOff>95250</xdr:colOff>
                    <xdr:row>83</xdr:row>
                    <xdr:rowOff>28575</xdr:rowOff>
                  </to>
                </anchor>
              </controlPr>
            </control>
          </mc:Choice>
        </mc:AlternateContent>
        <mc:AlternateContent xmlns:mc="http://schemas.openxmlformats.org/markup-compatibility/2006">
          <mc:Choice Requires="x14">
            <control shapeId="47174" r:id="rId94" name="Check Box 70">
              <controlPr defaultSize="0" autoFill="0" autoLine="0" autoPict="0">
                <anchor moveWithCells="1">
                  <from>
                    <xdr:col>0</xdr:col>
                    <xdr:colOff>190500</xdr:colOff>
                    <xdr:row>84</xdr:row>
                    <xdr:rowOff>19050</xdr:rowOff>
                  </from>
                  <to>
                    <xdr:col>1</xdr:col>
                    <xdr:colOff>28575</xdr:colOff>
                    <xdr:row>84</xdr:row>
                    <xdr:rowOff>152400</xdr:rowOff>
                  </to>
                </anchor>
              </controlPr>
            </control>
          </mc:Choice>
        </mc:AlternateContent>
        <mc:AlternateContent xmlns:mc="http://schemas.openxmlformats.org/markup-compatibility/2006">
          <mc:Choice Requires="x14">
            <control shapeId="47175" r:id="rId95" name="Check Box 71">
              <controlPr defaultSize="0" autoFill="0" autoLine="0" autoPict="0">
                <anchor moveWithCells="1">
                  <from>
                    <xdr:col>2</xdr:col>
                    <xdr:colOff>190500</xdr:colOff>
                    <xdr:row>84</xdr:row>
                    <xdr:rowOff>0</xdr:rowOff>
                  </from>
                  <to>
                    <xdr:col>3</xdr:col>
                    <xdr:colOff>85725</xdr:colOff>
                    <xdr:row>85</xdr:row>
                    <xdr:rowOff>19050</xdr:rowOff>
                  </to>
                </anchor>
              </controlPr>
            </control>
          </mc:Choice>
        </mc:AlternateContent>
        <mc:AlternateContent xmlns:mc="http://schemas.openxmlformats.org/markup-compatibility/2006">
          <mc:Choice Requires="x14">
            <control shapeId="47176" r:id="rId96" name="Check Box 72">
              <controlPr defaultSize="0" autoFill="0" autoLine="0" autoPict="0">
                <anchor moveWithCells="1">
                  <from>
                    <xdr:col>1</xdr:col>
                    <xdr:colOff>219075</xdr:colOff>
                    <xdr:row>83</xdr:row>
                    <xdr:rowOff>180975</xdr:rowOff>
                  </from>
                  <to>
                    <xdr:col>2</xdr:col>
                    <xdr:colOff>95250</xdr:colOff>
                    <xdr:row>85</xdr:row>
                    <xdr:rowOff>28575</xdr:rowOff>
                  </to>
                </anchor>
              </controlPr>
            </control>
          </mc:Choice>
        </mc:AlternateContent>
        <mc:AlternateContent xmlns:mc="http://schemas.openxmlformats.org/markup-compatibility/2006">
          <mc:Choice Requires="x14">
            <control shapeId="47177" r:id="rId97" name="Check Box 73">
              <controlPr defaultSize="0" autoFill="0" autoLine="0" autoPict="0">
                <anchor moveWithCells="1">
                  <from>
                    <xdr:col>0</xdr:col>
                    <xdr:colOff>190500</xdr:colOff>
                    <xdr:row>86</xdr:row>
                    <xdr:rowOff>19050</xdr:rowOff>
                  </from>
                  <to>
                    <xdr:col>1</xdr:col>
                    <xdr:colOff>28575</xdr:colOff>
                    <xdr:row>86</xdr:row>
                    <xdr:rowOff>152400</xdr:rowOff>
                  </to>
                </anchor>
              </controlPr>
            </control>
          </mc:Choice>
        </mc:AlternateContent>
        <mc:AlternateContent xmlns:mc="http://schemas.openxmlformats.org/markup-compatibility/2006">
          <mc:Choice Requires="x14">
            <control shapeId="47178" r:id="rId98" name="Check Box 74">
              <controlPr defaultSize="0" autoFill="0" autoLine="0" autoPict="0">
                <anchor moveWithCells="1">
                  <from>
                    <xdr:col>2</xdr:col>
                    <xdr:colOff>190500</xdr:colOff>
                    <xdr:row>86</xdr:row>
                    <xdr:rowOff>0</xdr:rowOff>
                  </from>
                  <to>
                    <xdr:col>3</xdr:col>
                    <xdr:colOff>85725</xdr:colOff>
                    <xdr:row>87</xdr:row>
                    <xdr:rowOff>19050</xdr:rowOff>
                  </to>
                </anchor>
              </controlPr>
            </control>
          </mc:Choice>
        </mc:AlternateContent>
        <mc:AlternateContent xmlns:mc="http://schemas.openxmlformats.org/markup-compatibility/2006">
          <mc:Choice Requires="x14">
            <control shapeId="47179" r:id="rId99" name="Check Box 75">
              <controlPr defaultSize="0" autoFill="0" autoLine="0" autoPict="0">
                <anchor moveWithCells="1">
                  <from>
                    <xdr:col>1</xdr:col>
                    <xdr:colOff>219075</xdr:colOff>
                    <xdr:row>85</xdr:row>
                    <xdr:rowOff>180975</xdr:rowOff>
                  </from>
                  <to>
                    <xdr:col>2</xdr:col>
                    <xdr:colOff>95250</xdr:colOff>
                    <xdr:row>87</xdr:row>
                    <xdr:rowOff>28575</xdr:rowOff>
                  </to>
                </anchor>
              </controlPr>
            </control>
          </mc:Choice>
        </mc:AlternateContent>
        <mc:AlternateContent xmlns:mc="http://schemas.openxmlformats.org/markup-compatibility/2006">
          <mc:Choice Requires="x14">
            <control shapeId="47180" r:id="rId100" name="Check Box 76">
              <controlPr defaultSize="0" autoFill="0" autoLine="0" autoPict="0">
                <anchor moveWithCells="1">
                  <from>
                    <xdr:col>0</xdr:col>
                    <xdr:colOff>190500</xdr:colOff>
                    <xdr:row>93</xdr:row>
                    <xdr:rowOff>19050</xdr:rowOff>
                  </from>
                  <to>
                    <xdr:col>1</xdr:col>
                    <xdr:colOff>28575</xdr:colOff>
                    <xdr:row>93</xdr:row>
                    <xdr:rowOff>152400</xdr:rowOff>
                  </to>
                </anchor>
              </controlPr>
            </control>
          </mc:Choice>
        </mc:AlternateContent>
        <mc:AlternateContent xmlns:mc="http://schemas.openxmlformats.org/markup-compatibility/2006">
          <mc:Choice Requires="x14">
            <control shapeId="47181" r:id="rId101" name="Check Box 77">
              <controlPr defaultSize="0" autoFill="0" autoLine="0" autoPict="0">
                <anchor moveWithCells="1">
                  <from>
                    <xdr:col>2</xdr:col>
                    <xdr:colOff>190500</xdr:colOff>
                    <xdr:row>93</xdr:row>
                    <xdr:rowOff>0</xdr:rowOff>
                  </from>
                  <to>
                    <xdr:col>3</xdr:col>
                    <xdr:colOff>85725</xdr:colOff>
                    <xdr:row>94</xdr:row>
                    <xdr:rowOff>19050</xdr:rowOff>
                  </to>
                </anchor>
              </controlPr>
            </control>
          </mc:Choice>
        </mc:AlternateContent>
        <mc:AlternateContent xmlns:mc="http://schemas.openxmlformats.org/markup-compatibility/2006">
          <mc:Choice Requires="x14">
            <control shapeId="47182" r:id="rId102" name="Check Box 78">
              <controlPr defaultSize="0" autoFill="0" autoLine="0" autoPict="0">
                <anchor moveWithCells="1">
                  <from>
                    <xdr:col>1</xdr:col>
                    <xdr:colOff>219075</xdr:colOff>
                    <xdr:row>92</xdr:row>
                    <xdr:rowOff>180975</xdr:rowOff>
                  </from>
                  <to>
                    <xdr:col>2</xdr:col>
                    <xdr:colOff>95250</xdr:colOff>
                    <xdr:row>94</xdr:row>
                    <xdr:rowOff>28575</xdr:rowOff>
                  </to>
                </anchor>
              </controlPr>
            </control>
          </mc:Choice>
        </mc:AlternateContent>
        <mc:AlternateContent xmlns:mc="http://schemas.openxmlformats.org/markup-compatibility/2006">
          <mc:Choice Requires="x14">
            <control shapeId="47183" r:id="rId103" name="Check Box 79">
              <controlPr defaultSize="0" autoFill="0" autoLine="0" autoPict="0">
                <anchor moveWithCells="1">
                  <from>
                    <xdr:col>2</xdr:col>
                    <xdr:colOff>190500</xdr:colOff>
                    <xdr:row>93</xdr:row>
                    <xdr:rowOff>0</xdr:rowOff>
                  </from>
                  <to>
                    <xdr:col>3</xdr:col>
                    <xdr:colOff>85725</xdr:colOff>
                    <xdr:row>94</xdr:row>
                    <xdr:rowOff>19050</xdr:rowOff>
                  </to>
                </anchor>
              </controlPr>
            </control>
          </mc:Choice>
        </mc:AlternateContent>
        <mc:AlternateContent xmlns:mc="http://schemas.openxmlformats.org/markup-compatibility/2006">
          <mc:Choice Requires="x14">
            <control shapeId="47184" r:id="rId104" name="Check Box 80">
              <controlPr defaultSize="0" autoFill="0" autoLine="0" autoPict="0">
                <anchor moveWithCells="1">
                  <from>
                    <xdr:col>0</xdr:col>
                    <xdr:colOff>190500</xdr:colOff>
                    <xdr:row>95</xdr:row>
                    <xdr:rowOff>19050</xdr:rowOff>
                  </from>
                  <to>
                    <xdr:col>1</xdr:col>
                    <xdr:colOff>28575</xdr:colOff>
                    <xdr:row>95</xdr:row>
                    <xdr:rowOff>152400</xdr:rowOff>
                  </to>
                </anchor>
              </controlPr>
            </control>
          </mc:Choice>
        </mc:AlternateContent>
        <mc:AlternateContent xmlns:mc="http://schemas.openxmlformats.org/markup-compatibility/2006">
          <mc:Choice Requires="x14">
            <control shapeId="47185" r:id="rId105" name="Check Box 81">
              <controlPr defaultSize="0" autoFill="0" autoLine="0" autoPict="0">
                <anchor moveWithCells="1">
                  <from>
                    <xdr:col>2</xdr:col>
                    <xdr:colOff>190500</xdr:colOff>
                    <xdr:row>95</xdr:row>
                    <xdr:rowOff>0</xdr:rowOff>
                  </from>
                  <to>
                    <xdr:col>3</xdr:col>
                    <xdr:colOff>85725</xdr:colOff>
                    <xdr:row>96</xdr:row>
                    <xdr:rowOff>19050</xdr:rowOff>
                  </to>
                </anchor>
              </controlPr>
            </control>
          </mc:Choice>
        </mc:AlternateContent>
        <mc:AlternateContent xmlns:mc="http://schemas.openxmlformats.org/markup-compatibility/2006">
          <mc:Choice Requires="x14">
            <control shapeId="47186" r:id="rId106" name="Check Box 82">
              <controlPr defaultSize="0" autoFill="0" autoLine="0" autoPict="0">
                <anchor moveWithCells="1">
                  <from>
                    <xdr:col>1</xdr:col>
                    <xdr:colOff>219075</xdr:colOff>
                    <xdr:row>94</xdr:row>
                    <xdr:rowOff>180975</xdr:rowOff>
                  </from>
                  <to>
                    <xdr:col>2</xdr:col>
                    <xdr:colOff>95250</xdr:colOff>
                    <xdr:row>96</xdr:row>
                    <xdr:rowOff>28575</xdr:rowOff>
                  </to>
                </anchor>
              </controlPr>
            </control>
          </mc:Choice>
        </mc:AlternateContent>
        <mc:AlternateContent xmlns:mc="http://schemas.openxmlformats.org/markup-compatibility/2006">
          <mc:Choice Requires="x14">
            <control shapeId="47187" r:id="rId107" name="Check Box 83">
              <controlPr defaultSize="0" autoFill="0" autoLine="0" autoPict="0">
                <anchor moveWithCells="1">
                  <from>
                    <xdr:col>0</xdr:col>
                    <xdr:colOff>200025</xdr:colOff>
                    <xdr:row>100</xdr:row>
                    <xdr:rowOff>95250</xdr:rowOff>
                  </from>
                  <to>
                    <xdr:col>1</xdr:col>
                    <xdr:colOff>38100</xdr:colOff>
                    <xdr:row>100</xdr:row>
                    <xdr:rowOff>228600</xdr:rowOff>
                  </to>
                </anchor>
              </controlPr>
            </control>
          </mc:Choice>
        </mc:AlternateContent>
        <mc:AlternateContent xmlns:mc="http://schemas.openxmlformats.org/markup-compatibility/2006">
          <mc:Choice Requires="x14">
            <control shapeId="47188" r:id="rId108" name="Check Box 84">
              <controlPr defaultSize="0" autoFill="0" autoLine="0" autoPict="0">
                <anchor moveWithCells="1">
                  <from>
                    <xdr:col>2</xdr:col>
                    <xdr:colOff>200025</xdr:colOff>
                    <xdr:row>100</xdr:row>
                    <xdr:rowOff>66675</xdr:rowOff>
                  </from>
                  <to>
                    <xdr:col>3</xdr:col>
                    <xdr:colOff>95250</xdr:colOff>
                    <xdr:row>100</xdr:row>
                    <xdr:rowOff>276225</xdr:rowOff>
                  </to>
                </anchor>
              </controlPr>
            </control>
          </mc:Choice>
        </mc:AlternateContent>
        <mc:AlternateContent xmlns:mc="http://schemas.openxmlformats.org/markup-compatibility/2006">
          <mc:Choice Requires="x14">
            <control shapeId="47189" r:id="rId109" name="Check Box 85">
              <controlPr defaultSize="0" autoFill="0" autoLine="0" autoPict="0">
                <anchor moveWithCells="1">
                  <from>
                    <xdr:col>1</xdr:col>
                    <xdr:colOff>190500</xdr:colOff>
                    <xdr:row>100</xdr:row>
                    <xdr:rowOff>19050</xdr:rowOff>
                  </from>
                  <to>
                    <xdr:col>2</xdr:col>
                    <xdr:colOff>209550</xdr:colOff>
                    <xdr:row>100</xdr:row>
                    <xdr:rowOff>314325</xdr:rowOff>
                  </to>
                </anchor>
              </controlPr>
            </control>
          </mc:Choice>
        </mc:AlternateContent>
        <mc:AlternateContent xmlns:mc="http://schemas.openxmlformats.org/markup-compatibility/2006">
          <mc:Choice Requires="x14">
            <control shapeId="47190" r:id="rId110" name="Check Box 86">
              <controlPr defaultSize="0" autoFill="0" autoLine="0" autoPict="0">
                <anchor moveWithCells="1">
                  <from>
                    <xdr:col>0</xdr:col>
                    <xdr:colOff>180975</xdr:colOff>
                    <xdr:row>102</xdr:row>
                    <xdr:rowOff>152400</xdr:rowOff>
                  </from>
                  <to>
                    <xdr:col>1</xdr:col>
                    <xdr:colOff>180975</xdr:colOff>
                    <xdr:row>102</xdr:row>
                    <xdr:rowOff>419100</xdr:rowOff>
                  </to>
                </anchor>
              </controlPr>
            </control>
          </mc:Choice>
        </mc:AlternateContent>
        <mc:AlternateContent xmlns:mc="http://schemas.openxmlformats.org/markup-compatibility/2006">
          <mc:Choice Requires="x14">
            <control shapeId="47191" r:id="rId111" name="Check Box 87">
              <controlPr defaultSize="0" autoFill="0" autoLine="0" autoPict="0">
                <anchor moveWithCells="1">
                  <from>
                    <xdr:col>2</xdr:col>
                    <xdr:colOff>209550</xdr:colOff>
                    <xdr:row>102</xdr:row>
                    <xdr:rowOff>114300</xdr:rowOff>
                  </from>
                  <to>
                    <xdr:col>3</xdr:col>
                    <xdr:colOff>171450</xdr:colOff>
                    <xdr:row>102</xdr:row>
                    <xdr:rowOff>409575</xdr:rowOff>
                  </to>
                </anchor>
              </controlPr>
            </control>
          </mc:Choice>
        </mc:AlternateContent>
        <mc:AlternateContent xmlns:mc="http://schemas.openxmlformats.org/markup-compatibility/2006">
          <mc:Choice Requires="x14">
            <control shapeId="47192" r:id="rId112" name="Check Box 88">
              <controlPr defaultSize="0" autoFill="0" autoLine="0" autoPict="0">
                <anchor moveWithCells="1">
                  <from>
                    <xdr:col>1</xdr:col>
                    <xdr:colOff>190500</xdr:colOff>
                    <xdr:row>102</xdr:row>
                    <xdr:rowOff>114300</xdr:rowOff>
                  </from>
                  <to>
                    <xdr:col>2</xdr:col>
                    <xdr:colOff>209550</xdr:colOff>
                    <xdr:row>102</xdr:row>
                    <xdr:rowOff>390525</xdr:rowOff>
                  </to>
                </anchor>
              </controlPr>
            </control>
          </mc:Choice>
        </mc:AlternateContent>
        <mc:AlternateContent xmlns:mc="http://schemas.openxmlformats.org/markup-compatibility/2006">
          <mc:Choice Requires="x14">
            <control shapeId="47193" r:id="rId113" name="Check Box 89">
              <controlPr defaultSize="0" autoFill="0" autoLine="0" autoPict="0">
                <anchor moveWithCells="1">
                  <from>
                    <xdr:col>0</xdr:col>
                    <xdr:colOff>190500</xdr:colOff>
                    <xdr:row>104</xdr:row>
                    <xdr:rowOff>0</xdr:rowOff>
                  </from>
                  <to>
                    <xdr:col>1</xdr:col>
                    <xdr:colOff>171450</xdr:colOff>
                    <xdr:row>104</xdr:row>
                    <xdr:rowOff>228600</xdr:rowOff>
                  </to>
                </anchor>
              </controlPr>
            </control>
          </mc:Choice>
        </mc:AlternateContent>
        <mc:AlternateContent xmlns:mc="http://schemas.openxmlformats.org/markup-compatibility/2006">
          <mc:Choice Requires="x14">
            <control shapeId="47194" r:id="rId114" name="Check Box 90">
              <controlPr defaultSize="0" autoFill="0" autoLine="0" autoPict="0">
                <anchor moveWithCells="1">
                  <from>
                    <xdr:col>2</xdr:col>
                    <xdr:colOff>190500</xdr:colOff>
                    <xdr:row>104</xdr:row>
                    <xdr:rowOff>0</xdr:rowOff>
                  </from>
                  <to>
                    <xdr:col>3</xdr:col>
                    <xdr:colOff>85725</xdr:colOff>
                    <xdr:row>105</xdr:row>
                    <xdr:rowOff>19050</xdr:rowOff>
                  </to>
                </anchor>
              </controlPr>
            </control>
          </mc:Choice>
        </mc:AlternateContent>
        <mc:AlternateContent xmlns:mc="http://schemas.openxmlformats.org/markup-compatibility/2006">
          <mc:Choice Requires="x14">
            <control shapeId="47195" r:id="rId115" name="Check Box 91">
              <controlPr defaultSize="0" autoFill="0" autoLine="0" autoPict="0">
                <anchor moveWithCells="1">
                  <from>
                    <xdr:col>1</xdr:col>
                    <xdr:colOff>219075</xdr:colOff>
                    <xdr:row>103</xdr:row>
                    <xdr:rowOff>180975</xdr:rowOff>
                  </from>
                  <to>
                    <xdr:col>2</xdr:col>
                    <xdr:colOff>295275</xdr:colOff>
                    <xdr:row>104</xdr:row>
                    <xdr:rowOff>257175</xdr:rowOff>
                  </to>
                </anchor>
              </controlPr>
            </control>
          </mc:Choice>
        </mc:AlternateContent>
        <mc:AlternateContent xmlns:mc="http://schemas.openxmlformats.org/markup-compatibility/2006">
          <mc:Choice Requires="x14">
            <control shapeId="47196" r:id="rId116" name="Check Box 92">
              <controlPr defaultSize="0" autoFill="0" autoLine="0" autoPict="0">
                <anchor moveWithCells="1">
                  <from>
                    <xdr:col>2</xdr:col>
                    <xdr:colOff>190500</xdr:colOff>
                    <xdr:row>104</xdr:row>
                    <xdr:rowOff>0</xdr:rowOff>
                  </from>
                  <to>
                    <xdr:col>3</xdr:col>
                    <xdr:colOff>85725</xdr:colOff>
                    <xdr:row>105</xdr:row>
                    <xdr:rowOff>19050</xdr:rowOff>
                  </to>
                </anchor>
              </controlPr>
            </control>
          </mc:Choice>
        </mc:AlternateContent>
        <mc:AlternateContent xmlns:mc="http://schemas.openxmlformats.org/markup-compatibility/2006">
          <mc:Choice Requires="x14">
            <control shapeId="47197" r:id="rId117" name="Check Box 93">
              <controlPr defaultSize="0" autoFill="0" autoLine="0" autoPict="0">
                <anchor moveWithCells="1">
                  <from>
                    <xdr:col>0</xdr:col>
                    <xdr:colOff>161925</xdr:colOff>
                    <xdr:row>106</xdr:row>
                    <xdr:rowOff>19050</xdr:rowOff>
                  </from>
                  <to>
                    <xdr:col>1</xdr:col>
                    <xdr:colOff>123825</xdr:colOff>
                    <xdr:row>107</xdr:row>
                    <xdr:rowOff>0</xdr:rowOff>
                  </to>
                </anchor>
              </controlPr>
            </control>
          </mc:Choice>
        </mc:AlternateContent>
        <mc:AlternateContent xmlns:mc="http://schemas.openxmlformats.org/markup-compatibility/2006">
          <mc:Choice Requires="x14">
            <control shapeId="47198" r:id="rId118" name="Check Box 94">
              <controlPr defaultSize="0" autoFill="0" autoLine="0" autoPict="0">
                <anchor moveWithCells="1">
                  <from>
                    <xdr:col>2</xdr:col>
                    <xdr:colOff>180975</xdr:colOff>
                    <xdr:row>105</xdr:row>
                    <xdr:rowOff>190500</xdr:rowOff>
                  </from>
                  <to>
                    <xdr:col>3</xdr:col>
                    <xdr:colOff>381000</xdr:colOff>
                    <xdr:row>106</xdr:row>
                    <xdr:rowOff>361950</xdr:rowOff>
                  </to>
                </anchor>
              </controlPr>
            </control>
          </mc:Choice>
        </mc:AlternateContent>
        <mc:AlternateContent xmlns:mc="http://schemas.openxmlformats.org/markup-compatibility/2006">
          <mc:Choice Requires="x14">
            <control shapeId="47199" r:id="rId119" name="Check Box 95">
              <controlPr defaultSize="0" autoFill="0" autoLine="0" autoPict="0">
                <anchor moveWithCells="1">
                  <from>
                    <xdr:col>1</xdr:col>
                    <xdr:colOff>219075</xdr:colOff>
                    <xdr:row>106</xdr:row>
                    <xdr:rowOff>28575</xdr:rowOff>
                  </from>
                  <to>
                    <xdr:col>2</xdr:col>
                    <xdr:colOff>295275</xdr:colOff>
                    <xdr:row>106</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5000000}">
          <x14:formula1>
            <xm:f>'Agency-County'!$A$2:$A$22</xm:f>
          </x14:formula1>
          <xm:sqref>G2:M2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sheetPr>
  <dimension ref="A1:N80"/>
  <sheetViews>
    <sheetView showGridLines="0" topLeftCell="A55" zoomScaleNormal="100" zoomScaleSheetLayoutView="80" workbookViewId="0">
      <selection activeCell="A80" sqref="A80:XFD80"/>
    </sheetView>
  </sheetViews>
  <sheetFormatPr defaultRowHeight="15" x14ac:dyDescent="0.25"/>
  <cols>
    <col min="3" max="3" width="9.140625" customWidth="1"/>
    <col min="11" max="11" width="14" customWidth="1"/>
    <col min="12" max="12" width="10.42578125" customWidth="1"/>
    <col min="13" max="13" width="14.85546875" customWidth="1"/>
  </cols>
  <sheetData>
    <row r="1" spans="1:13" ht="2.85" customHeight="1" thickBot="1" x14ac:dyDescent="0.3">
      <c r="A1" s="1161"/>
      <c r="B1" s="1161"/>
      <c r="C1" s="1161"/>
      <c r="D1" s="1161"/>
      <c r="E1" s="1161"/>
      <c r="F1" s="1161"/>
      <c r="G1" s="1161"/>
      <c r="H1" s="1161"/>
      <c r="I1" s="1161"/>
      <c r="J1" s="1161"/>
      <c r="K1" s="1161"/>
      <c r="L1" s="1161"/>
      <c r="M1" s="1161"/>
    </row>
    <row r="2" spans="1:13" s="436" customFormat="1" ht="16.5" thickBot="1" x14ac:dyDescent="0.3">
      <c r="A2" s="615" t="s">
        <v>214</v>
      </c>
      <c r="B2" s="1364">
        <f>'Contact Info'!B3</f>
        <v>0</v>
      </c>
      <c r="C2" s="1364"/>
      <c r="D2" s="1229" t="s">
        <v>791</v>
      </c>
      <c r="E2" s="1229"/>
      <c r="F2" s="1229"/>
      <c r="G2" s="1228"/>
      <c r="H2" s="1228"/>
      <c r="I2" s="1228"/>
      <c r="J2" s="1228"/>
      <c r="K2" s="1228"/>
      <c r="L2" s="1228"/>
      <c r="M2" s="1228"/>
    </row>
    <row r="3" spans="1:13" ht="21.75" thickBot="1" x14ac:dyDescent="0.4">
      <c r="A3" s="1365" t="s">
        <v>967</v>
      </c>
      <c r="B3" s="1365"/>
      <c r="C3" s="1365"/>
      <c r="D3" s="1365"/>
      <c r="E3" s="1365"/>
      <c r="F3" s="1365"/>
      <c r="G3" s="1365"/>
      <c r="H3" s="1365"/>
      <c r="I3" s="1365"/>
      <c r="J3" s="1365"/>
      <c r="K3" s="1365"/>
      <c r="L3" s="1365"/>
      <c r="M3" s="1365"/>
    </row>
    <row r="4" spans="1:13" ht="35.1" customHeight="1" thickBot="1" x14ac:dyDescent="0.3">
      <c r="A4" s="1454" t="s">
        <v>896</v>
      </c>
      <c r="B4" s="1454"/>
      <c r="C4" s="1454"/>
      <c r="D4" s="1454"/>
      <c r="E4" s="1454"/>
      <c r="F4" s="1454"/>
      <c r="G4" s="1454"/>
      <c r="H4" s="1454"/>
      <c r="I4" s="1454"/>
      <c r="J4" s="1363" t="s">
        <v>793</v>
      </c>
      <c r="K4" s="1363"/>
      <c r="L4" s="1363" t="s">
        <v>794</v>
      </c>
      <c r="M4" s="1363"/>
    </row>
    <row r="5" spans="1:13" ht="18.75" customHeight="1" thickBot="1" x14ac:dyDescent="0.3">
      <c r="A5" s="1366" t="s">
        <v>845</v>
      </c>
      <c r="B5" s="1366"/>
      <c r="C5" s="1366"/>
      <c r="D5" s="1366"/>
      <c r="E5" s="1366"/>
      <c r="F5" s="1366"/>
      <c r="G5" s="1366"/>
      <c r="H5" s="1366"/>
      <c r="I5" s="1366"/>
      <c r="J5" s="1367"/>
      <c r="K5" s="1367"/>
      <c r="L5" s="1367"/>
      <c r="M5" s="1367"/>
    </row>
    <row r="6" spans="1:13" ht="18.75" customHeight="1" thickBot="1" x14ac:dyDescent="0.3">
      <c r="A6" s="1366" t="s">
        <v>418</v>
      </c>
      <c r="B6" s="1366"/>
      <c r="C6" s="1366"/>
      <c r="D6" s="1366"/>
      <c r="E6" s="1366"/>
      <c r="F6" s="1366"/>
      <c r="G6" s="1366"/>
      <c r="H6" s="1366"/>
      <c r="I6" s="1366"/>
      <c r="J6" s="1367"/>
      <c r="K6" s="1367"/>
      <c r="L6" s="1367"/>
      <c r="M6" s="1367"/>
    </row>
    <row r="7" spans="1:13" ht="18.75" customHeight="1" thickBot="1" x14ac:dyDescent="0.3">
      <c r="A7" s="1366" t="s">
        <v>419</v>
      </c>
      <c r="B7" s="1366"/>
      <c r="C7" s="1366"/>
      <c r="D7" s="1366"/>
      <c r="E7" s="1366"/>
      <c r="F7" s="1366"/>
      <c r="G7" s="1366"/>
      <c r="H7" s="1366"/>
      <c r="I7" s="1366"/>
      <c r="J7" s="1367"/>
      <c r="K7" s="1367"/>
      <c r="L7" s="1367"/>
      <c r="M7" s="1367"/>
    </row>
    <row r="8" spans="1:13" ht="18.75" customHeight="1" thickBot="1" x14ac:dyDescent="0.3">
      <c r="A8" s="1366" t="s">
        <v>900</v>
      </c>
      <c r="B8" s="1366"/>
      <c r="C8" s="1366"/>
      <c r="D8" s="1366"/>
      <c r="E8" s="1366"/>
      <c r="F8" s="1366"/>
      <c r="G8" s="1366"/>
      <c r="H8" s="1366"/>
      <c r="I8" s="1366"/>
      <c r="J8" s="1367"/>
      <c r="K8" s="1367"/>
      <c r="L8" s="1367"/>
      <c r="M8" s="1367"/>
    </row>
    <row r="9" spans="1:13" ht="18.75" customHeight="1" thickBot="1" x14ac:dyDescent="0.3">
      <c r="A9" s="1366" t="s">
        <v>914</v>
      </c>
      <c r="B9" s="1366"/>
      <c r="C9" s="1366"/>
      <c r="D9" s="1366"/>
      <c r="E9" s="1366"/>
      <c r="F9" s="1366"/>
      <c r="G9" s="1366"/>
      <c r="H9" s="1366"/>
      <c r="I9" s="1366"/>
      <c r="J9" s="1367"/>
      <c r="K9" s="1367"/>
      <c r="L9" s="1367"/>
      <c r="M9" s="1367"/>
    </row>
    <row r="10" spans="1:13" ht="18.75" customHeight="1" thickBot="1" x14ac:dyDescent="0.3">
      <c r="A10" s="1366" t="s">
        <v>420</v>
      </c>
      <c r="B10" s="1366"/>
      <c r="C10" s="1366"/>
      <c r="D10" s="1366"/>
      <c r="E10" s="1366"/>
      <c r="F10" s="1366"/>
      <c r="G10" s="1366"/>
      <c r="H10" s="1366"/>
      <c r="I10" s="1366"/>
      <c r="J10" s="1367"/>
      <c r="K10" s="1367"/>
      <c r="L10" s="1367"/>
      <c r="M10" s="1367"/>
    </row>
    <row r="11" spans="1:13" ht="16.5" thickBot="1" x14ac:dyDescent="0.3">
      <c r="A11" s="1254" t="s">
        <v>0</v>
      </c>
      <c r="B11" s="1255"/>
      <c r="C11" s="1255"/>
      <c r="D11" s="1255"/>
      <c r="E11" s="1255"/>
      <c r="F11" s="1255"/>
      <c r="G11" s="1255"/>
      <c r="H11" s="1255"/>
      <c r="I11" s="1255"/>
      <c r="J11" s="1255"/>
      <c r="K11" s="1255"/>
      <c r="L11" s="1255"/>
      <c r="M11" s="1256"/>
    </row>
    <row r="12" spans="1:13" ht="15.75" thickBot="1" x14ac:dyDescent="0.3">
      <c r="A12" s="1458" t="s">
        <v>894</v>
      </c>
      <c r="B12" s="1459"/>
      <c r="C12" s="1459"/>
      <c r="D12" s="1459"/>
      <c r="E12" s="1459"/>
      <c r="F12" s="1459"/>
      <c r="G12" s="1459"/>
      <c r="H12" s="1459"/>
      <c r="I12" s="1459"/>
      <c r="J12" s="1459"/>
      <c r="K12" s="1459"/>
      <c r="L12" s="1459"/>
      <c r="M12" s="1460"/>
    </row>
    <row r="13" spans="1:13" ht="15.75" thickBot="1" x14ac:dyDescent="0.3">
      <c r="A13" s="1458"/>
      <c r="B13" s="1459"/>
      <c r="C13" s="1459"/>
      <c r="D13" s="1459"/>
      <c r="E13" s="1459"/>
      <c r="F13" s="1459"/>
      <c r="G13" s="1459"/>
      <c r="H13" s="1459"/>
      <c r="I13" s="1459"/>
      <c r="J13" s="1459"/>
      <c r="K13" s="1459"/>
      <c r="L13" s="1459"/>
      <c r="M13" s="1460"/>
    </row>
    <row r="14" spans="1:13" ht="15.75" thickBot="1" x14ac:dyDescent="0.3">
      <c r="A14" s="1458"/>
      <c r="B14" s="1459"/>
      <c r="C14" s="1459"/>
      <c r="D14" s="1459"/>
      <c r="E14" s="1459"/>
      <c r="F14" s="1459"/>
      <c r="G14" s="1459"/>
      <c r="H14" s="1459"/>
      <c r="I14" s="1459"/>
      <c r="J14" s="1459"/>
      <c r="K14" s="1459"/>
      <c r="L14" s="1459"/>
      <c r="M14" s="1460"/>
    </row>
    <row r="15" spans="1:13" ht="15.75" thickBot="1" x14ac:dyDescent="0.3">
      <c r="A15" s="1371" t="s">
        <v>796</v>
      </c>
      <c r="B15" s="1371"/>
      <c r="C15" s="1371"/>
      <c r="D15" s="1371"/>
      <c r="E15" s="1371"/>
      <c r="F15" s="1371"/>
      <c r="G15" s="1371"/>
      <c r="H15" s="1371"/>
      <c r="I15" s="1371"/>
      <c r="J15" s="1371"/>
      <c r="K15" s="1371"/>
      <c r="L15" s="1371"/>
      <c r="M15" s="1371"/>
    </row>
    <row r="16" spans="1:13" ht="15.75" thickBot="1" x14ac:dyDescent="0.3">
      <c r="A16" s="1372" t="s">
        <v>797</v>
      </c>
      <c r="B16" s="1372"/>
      <c r="C16" s="1372"/>
      <c r="D16" s="1373" t="s">
        <v>25</v>
      </c>
      <c r="E16" s="1374"/>
      <c r="F16" s="1518"/>
      <c r="G16" s="1519"/>
      <c r="H16" s="1519"/>
      <c r="I16" s="1519"/>
      <c r="J16" s="1519"/>
      <c r="K16" s="1519"/>
      <c r="L16" s="1519"/>
      <c r="M16" s="1520"/>
    </row>
    <row r="17" spans="1:14" ht="15.75" thickBot="1" x14ac:dyDescent="0.3">
      <c r="A17" s="1372"/>
      <c r="B17" s="1372"/>
      <c r="C17" s="1372"/>
      <c r="D17" s="1375"/>
      <c r="E17" s="1376"/>
      <c r="F17" s="1521"/>
      <c r="G17" s="1522"/>
      <c r="H17" s="1522"/>
      <c r="I17" s="1522"/>
      <c r="J17" s="1522"/>
      <c r="K17" s="1522"/>
      <c r="L17" s="1522"/>
      <c r="M17" s="1523"/>
    </row>
    <row r="18" spans="1:14" ht="15.75" thickBot="1" x14ac:dyDescent="0.3">
      <c r="A18" s="437" t="s">
        <v>804</v>
      </c>
      <c r="B18" s="437" t="s">
        <v>146</v>
      </c>
      <c r="C18" s="437" t="s">
        <v>805</v>
      </c>
      <c r="D18" s="1378" t="s">
        <v>798</v>
      </c>
      <c r="E18" s="1378"/>
      <c r="F18" s="1378"/>
      <c r="G18" s="1378"/>
      <c r="H18" s="1378"/>
      <c r="I18" s="1378"/>
      <c r="J18" s="1378"/>
      <c r="K18" s="1378"/>
      <c r="L18" s="1378"/>
      <c r="M18" s="1378"/>
    </row>
    <row r="19" spans="1:14" ht="15.75" thickBot="1" x14ac:dyDescent="0.3">
      <c r="A19" s="592"/>
      <c r="B19" s="592"/>
      <c r="C19" s="592"/>
      <c r="D19" s="1378"/>
      <c r="E19" s="1378"/>
      <c r="F19" s="1378"/>
      <c r="G19" s="1378"/>
      <c r="H19" s="1378"/>
      <c r="I19" s="1378"/>
      <c r="J19" s="1378"/>
      <c r="K19" s="1378"/>
      <c r="L19" s="1378"/>
      <c r="M19" s="1378"/>
    </row>
    <row r="20" spans="1:14" ht="15.75" thickBot="1" x14ac:dyDescent="0.3">
      <c r="A20" s="1455" t="s">
        <v>895</v>
      </c>
      <c r="B20" s="1456"/>
      <c r="C20" s="1456"/>
      <c r="D20" s="1456"/>
      <c r="E20" s="1456"/>
      <c r="F20" s="1456"/>
      <c r="G20" s="1456"/>
      <c r="H20" s="1456"/>
      <c r="I20" s="1456"/>
      <c r="J20" s="1456"/>
      <c r="K20" s="1456"/>
      <c r="L20" s="1456"/>
      <c r="M20" s="1457"/>
    </row>
    <row r="21" spans="1:14" x14ac:dyDescent="0.25">
      <c r="A21" s="1379" t="s">
        <v>799</v>
      </c>
      <c r="B21" s="1380"/>
      <c r="C21" s="1381"/>
      <c r="D21" s="1373" t="s">
        <v>25</v>
      </c>
      <c r="E21" s="1374"/>
      <c r="F21" s="1518"/>
      <c r="G21" s="1519"/>
      <c r="H21" s="1519"/>
      <c r="I21" s="1519"/>
      <c r="J21" s="1519"/>
      <c r="K21" s="1519"/>
      <c r="L21" s="1519"/>
      <c r="M21" s="1520"/>
    </row>
    <row r="22" spans="1:14" ht="15.75" thickBot="1" x14ac:dyDescent="0.3">
      <c r="A22" s="1382"/>
      <c r="B22" s="1383"/>
      <c r="C22" s="1384"/>
      <c r="D22" s="1375"/>
      <c r="E22" s="1376"/>
      <c r="F22" s="1521"/>
      <c r="G22" s="1522"/>
      <c r="H22" s="1522"/>
      <c r="I22" s="1522"/>
      <c r="J22" s="1522"/>
      <c r="K22" s="1522"/>
      <c r="L22" s="1522"/>
      <c r="M22" s="1523"/>
    </row>
    <row r="23" spans="1:14" ht="15.75" thickBot="1" x14ac:dyDescent="0.3">
      <c r="A23" s="438" t="s">
        <v>804</v>
      </c>
      <c r="B23" s="438" t="s">
        <v>146</v>
      </c>
      <c r="C23" s="438" t="s">
        <v>805</v>
      </c>
      <c r="D23" s="1385" t="s">
        <v>943</v>
      </c>
      <c r="E23" s="1385"/>
      <c r="F23" s="1385"/>
      <c r="G23" s="1385"/>
      <c r="H23" s="1385"/>
      <c r="I23" s="1385"/>
      <c r="J23" s="1385"/>
      <c r="K23" s="1385"/>
      <c r="L23" s="1385"/>
      <c r="M23" s="1385"/>
    </row>
    <row r="24" spans="1:14" ht="20.100000000000001" customHeight="1" thickBot="1" x14ac:dyDescent="0.3">
      <c r="A24" s="592"/>
      <c r="B24" s="592"/>
      <c r="C24" s="592"/>
      <c r="D24" s="1385"/>
      <c r="E24" s="1385"/>
      <c r="F24" s="1385"/>
      <c r="G24" s="1385"/>
      <c r="H24" s="1385"/>
      <c r="I24" s="1385"/>
      <c r="J24" s="1385"/>
      <c r="K24" s="1385"/>
      <c r="L24" s="1385"/>
      <c r="M24" s="1385"/>
    </row>
    <row r="25" spans="1:14" ht="15.75" thickBot="1" x14ac:dyDescent="0.3">
      <c r="A25" s="1275" t="s">
        <v>801</v>
      </c>
      <c r="B25" s="1276"/>
      <c r="C25" s="1276"/>
      <c r="D25" s="1276"/>
      <c r="E25" s="1276"/>
      <c r="F25" s="1276"/>
      <c r="G25" s="1276"/>
      <c r="H25" s="1276"/>
      <c r="I25" s="1276"/>
      <c r="J25" s="1276"/>
      <c r="K25" s="1276"/>
      <c r="L25" s="1276"/>
      <c r="M25" s="1277"/>
    </row>
    <row r="26" spans="1:14" x14ac:dyDescent="0.25">
      <c r="A26" s="1386" t="s">
        <v>802</v>
      </c>
      <c r="B26" s="1386"/>
      <c r="C26" s="1386"/>
      <c r="D26" s="1373" t="s">
        <v>25</v>
      </c>
      <c r="E26" s="1374"/>
      <c r="F26" s="1518"/>
      <c r="G26" s="1519"/>
      <c r="H26" s="1519"/>
      <c r="I26" s="1519"/>
      <c r="J26" s="1519"/>
      <c r="K26" s="1519"/>
      <c r="L26" s="1519"/>
      <c r="M26" s="1520"/>
    </row>
    <row r="27" spans="1:14" ht="15.75" thickBot="1" x14ac:dyDescent="0.3">
      <c r="A27" s="1387"/>
      <c r="B27" s="1387"/>
      <c r="C27" s="1387"/>
      <c r="D27" s="1375"/>
      <c r="E27" s="1376"/>
      <c r="F27" s="1521"/>
      <c r="G27" s="1522"/>
      <c r="H27" s="1522"/>
      <c r="I27" s="1522"/>
      <c r="J27" s="1522"/>
      <c r="K27" s="1522"/>
      <c r="L27" s="1522"/>
      <c r="M27" s="1523"/>
    </row>
    <row r="28" spans="1:14" ht="15.75" thickBot="1" x14ac:dyDescent="0.3">
      <c r="A28" s="437" t="s">
        <v>804</v>
      </c>
      <c r="B28" s="437" t="s">
        <v>146</v>
      </c>
      <c r="C28" s="437" t="s">
        <v>805</v>
      </c>
      <c r="D28" s="1377" t="s">
        <v>803</v>
      </c>
      <c r="E28" s="1377"/>
      <c r="F28" s="1377"/>
      <c r="G28" s="1377"/>
      <c r="H28" s="1377"/>
      <c r="I28" s="1377"/>
      <c r="J28" s="1377"/>
      <c r="K28" s="1377"/>
      <c r="L28" s="1377"/>
      <c r="M28" s="1377"/>
    </row>
    <row r="29" spans="1:14" ht="15.75" thickBot="1" x14ac:dyDescent="0.3">
      <c r="A29" s="592"/>
      <c r="B29" s="592"/>
      <c r="C29" s="592"/>
      <c r="D29" s="1377"/>
      <c r="E29" s="1377"/>
      <c r="F29" s="1377"/>
      <c r="G29" s="1377"/>
      <c r="H29" s="1377"/>
      <c r="I29" s="1377"/>
      <c r="J29" s="1377"/>
      <c r="K29" s="1377"/>
      <c r="L29" s="1377"/>
      <c r="M29" s="1377"/>
    </row>
    <row r="30" spans="1:14" ht="15.75" thickBot="1" x14ac:dyDescent="0.3">
      <c r="A30" s="437" t="s">
        <v>804</v>
      </c>
      <c r="B30" s="437" t="s">
        <v>146</v>
      </c>
      <c r="C30" s="437" t="s">
        <v>805</v>
      </c>
      <c r="D30" s="1377" t="s">
        <v>951</v>
      </c>
      <c r="E30" s="1377"/>
      <c r="F30" s="1377"/>
      <c r="G30" s="1377"/>
      <c r="H30" s="1377"/>
      <c r="I30" s="1377"/>
      <c r="J30" s="1377"/>
      <c r="K30" s="1377"/>
      <c r="L30" s="1377"/>
      <c r="M30" s="1377"/>
      <c r="N30" s="389"/>
    </row>
    <row r="31" spans="1:14" ht="15.75" thickBot="1" x14ac:dyDescent="0.3">
      <c r="A31" s="592"/>
      <c r="B31" s="592"/>
      <c r="C31" s="592"/>
      <c r="D31" s="1377"/>
      <c r="E31" s="1377"/>
      <c r="F31" s="1377"/>
      <c r="G31" s="1377"/>
      <c r="H31" s="1377"/>
      <c r="I31" s="1377"/>
      <c r="J31" s="1377"/>
      <c r="K31" s="1377"/>
      <c r="L31" s="1377"/>
      <c r="M31" s="1377"/>
    </row>
    <row r="32" spans="1:14" ht="15.75" thickBot="1" x14ac:dyDescent="0.3">
      <c r="A32" s="1264" t="s">
        <v>806</v>
      </c>
      <c r="B32" s="1265"/>
      <c r="C32" s="1265"/>
      <c r="D32" s="1265"/>
      <c r="E32" s="1265"/>
      <c r="F32" s="1265"/>
      <c r="G32" s="1265"/>
      <c r="H32" s="1265"/>
      <c r="I32" s="1265"/>
      <c r="J32" s="1265"/>
      <c r="K32" s="1265"/>
      <c r="L32" s="1265"/>
      <c r="M32" s="1266"/>
    </row>
    <row r="33" spans="1:13" x14ac:dyDescent="0.25">
      <c r="A33" s="1394" t="s">
        <v>807</v>
      </c>
      <c r="B33" s="1394"/>
      <c r="C33" s="1394"/>
      <c r="D33" s="1373" t="s">
        <v>25</v>
      </c>
      <c r="E33" s="1374"/>
      <c r="F33" s="1518"/>
      <c r="G33" s="1519"/>
      <c r="H33" s="1519"/>
      <c r="I33" s="1519"/>
      <c r="J33" s="1519"/>
      <c r="K33" s="1519"/>
      <c r="L33" s="1519"/>
      <c r="M33" s="1520"/>
    </row>
    <row r="34" spans="1:13" ht="15.75" thickBot="1" x14ac:dyDescent="0.3">
      <c r="A34" s="1395"/>
      <c r="B34" s="1395"/>
      <c r="C34" s="1395"/>
      <c r="D34" s="1375"/>
      <c r="E34" s="1376"/>
      <c r="F34" s="1521"/>
      <c r="G34" s="1522"/>
      <c r="H34" s="1522"/>
      <c r="I34" s="1522"/>
      <c r="J34" s="1522"/>
      <c r="K34" s="1522"/>
      <c r="L34" s="1522"/>
      <c r="M34" s="1523"/>
    </row>
    <row r="35" spans="1:13" ht="15.75" thickBot="1" x14ac:dyDescent="0.3">
      <c r="A35" s="438" t="s">
        <v>804</v>
      </c>
      <c r="B35" s="438" t="s">
        <v>146</v>
      </c>
      <c r="C35" s="438" t="s">
        <v>805</v>
      </c>
      <c r="D35" s="1385" t="s">
        <v>952</v>
      </c>
      <c r="E35" s="1385"/>
      <c r="F35" s="1385"/>
      <c r="G35" s="1385"/>
      <c r="H35" s="1385"/>
      <c r="I35" s="1385"/>
      <c r="J35" s="1385"/>
      <c r="K35" s="1385"/>
      <c r="L35" s="1385"/>
      <c r="M35" s="1385"/>
    </row>
    <row r="36" spans="1:13" ht="15.75" thickBot="1" x14ac:dyDescent="0.3">
      <c r="A36" s="592"/>
      <c r="B36" s="592"/>
      <c r="C36" s="592"/>
      <c r="D36" s="1385"/>
      <c r="E36" s="1385"/>
      <c r="F36" s="1385"/>
      <c r="G36" s="1385"/>
      <c r="H36" s="1385"/>
      <c r="I36" s="1385"/>
      <c r="J36" s="1385"/>
      <c r="K36" s="1385"/>
      <c r="L36" s="1385"/>
      <c r="M36" s="1385"/>
    </row>
    <row r="37" spans="1:13" ht="15.75" thickBot="1" x14ac:dyDescent="0.3">
      <c r="A37" s="438" t="s">
        <v>804</v>
      </c>
      <c r="B37" s="438" t="s">
        <v>146</v>
      </c>
      <c r="C37" s="438" t="s">
        <v>805</v>
      </c>
      <c r="D37" s="1385" t="s">
        <v>809</v>
      </c>
      <c r="E37" s="1385"/>
      <c r="F37" s="1385"/>
      <c r="G37" s="1385"/>
      <c r="H37" s="1385"/>
      <c r="I37" s="1385"/>
      <c r="J37" s="1385"/>
      <c r="K37" s="1385"/>
      <c r="L37" s="1385"/>
      <c r="M37" s="1385"/>
    </row>
    <row r="38" spans="1:13" ht="15.75" thickBot="1" x14ac:dyDescent="0.3">
      <c r="A38" s="592"/>
      <c r="B38" s="592"/>
      <c r="C38" s="592"/>
      <c r="D38" s="1385"/>
      <c r="E38" s="1385"/>
      <c r="F38" s="1385"/>
      <c r="G38" s="1385"/>
      <c r="H38" s="1385"/>
      <c r="I38" s="1385"/>
      <c r="J38" s="1385"/>
      <c r="K38" s="1385"/>
      <c r="L38" s="1385"/>
      <c r="M38" s="1385"/>
    </row>
    <row r="39" spans="1:13" ht="15.75" thickBot="1" x14ac:dyDescent="0.3">
      <c r="A39" s="438" t="s">
        <v>804</v>
      </c>
      <c r="B39" s="438" t="s">
        <v>146</v>
      </c>
      <c r="C39" s="438" t="s">
        <v>805</v>
      </c>
      <c r="D39" s="1385" t="s">
        <v>810</v>
      </c>
      <c r="E39" s="1385"/>
      <c r="F39" s="1385"/>
      <c r="G39" s="1385"/>
      <c r="H39" s="1385"/>
      <c r="I39" s="1385"/>
      <c r="J39" s="1385"/>
      <c r="K39" s="1385"/>
      <c r="L39" s="1385"/>
      <c r="M39" s="1385"/>
    </row>
    <row r="40" spans="1:13" ht="20.100000000000001" customHeight="1" thickBot="1" x14ac:dyDescent="0.3">
      <c r="A40" s="592"/>
      <c r="B40" s="592"/>
      <c r="C40" s="592"/>
      <c r="D40" s="1385"/>
      <c r="E40" s="1385"/>
      <c r="F40" s="1385"/>
      <c r="G40" s="1385"/>
      <c r="H40" s="1385"/>
      <c r="I40" s="1385"/>
      <c r="J40" s="1385"/>
      <c r="K40" s="1385"/>
      <c r="L40" s="1385"/>
      <c r="M40" s="1385"/>
    </row>
    <row r="41" spans="1:13" ht="15.75" thickBot="1" x14ac:dyDescent="0.3">
      <c r="A41" s="1275" t="s">
        <v>811</v>
      </c>
      <c r="B41" s="1276"/>
      <c r="C41" s="1276"/>
      <c r="D41" s="1276"/>
      <c r="E41" s="1276"/>
      <c r="F41" s="1276"/>
      <c r="G41" s="1276"/>
      <c r="H41" s="1276"/>
      <c r="I41" s="1276"/>
      <c r="J41" s="1276"/>
      <c r="K41" s="1276"/>
      <c r="L41" s="1276"/>
      <c r="M41" s="1277"/>
    </row>
    <row r="42" spans="1:13" x14ac:dyDescent="0.25">
      <c r="A42" s="1396" t="s">
        <v>915</v>
      </c>
      <c r="B42" s="1397"/>
      <c r="C42" s="1398"/>
      <c r="D42" s="1373" t="s">
        <v>25</v>
      </c>
      <c r="E42" s="1374"/>
      <c r="F42" s="1518"/>
      <c r="G42" s="1519"/>
      <c r="H42" s="1519"/>
      <c r="I42" s="1519"/>
      <c r="J42" s="1519"/>
      <c r="K42" s="1519"/>
      <c r="L42" s="1519"/>
      <c r="M42" s="1520"/>
    </row>
    <row r="43" spans="1:13" ht="15.75" thickBot="1" x14ac:dyDescent="0.3">
      <c r="A43" s="1399"/>
      <c r="B43" s="1400"/>
      <c r="C43" s="1401"/>
      <c r="D43" s="1375"/>
      <c r="E43" s="1376"/>
      <c r="F43" s="1521"/>
      <c r="G43" s="1522"/>
      <c r="H43" s="1522"/>
      <c r="I43" s="1522"/>
      <c r="J43" s="1522"/>
      <c r="K43" s="1522"/>
      <c r="L43" s="1522"/>
      <c r="M43" s="1523"/>
    </row>
    <row r="44" spans="1:13" ht="20.100000000000001" customHeight="1" thickBot="1" x14ac:dyDescent="0.3">
      <c r="A44" s="602" t="s">
        <v>804</v>
      </c>
      <c r="B44" s="602" t="s">
        <v>146</v>
      </c>
      <c r="C44" s="602" t="s">
        <v>805</v>
      </c>
      <c r="D44" s="1388" t="s">
        <v>960</v>
      </c>
      <c r="E44" s="1389"/>
      <c r="F44" s="1389"/>
      <c r="G44" s="1389"/>
      <c r="H44" s="1389"/>
      <c r="I44" s="1389"/>
      <c r="J44" s="1389"/>
      <c r="K44" s="1389"/>
      <c r="L44" s="1389"/>
      <c r="M44" s="1390"/>
    </row>
    <row r="45" spans="1:13" ht="20.100000000000001" customHeight="1" thickBot="1" x14ac:dyDescent="0.3">
      <c r="A45" s="592"/>
      <c r="B45" s="592"/>
      <c r="C45" s="592"/>
      <c r="D45" s="1391"/>
      <c r="E45" s="1392"/>
      <c r="F45" s="1392"/>
      <c r="G45" s="1392"/>
      <c r="H45" s="1392"/>
      <c r="I45" s="1392"/>
      <c r="J45" s="1392"/>
      <c r="K45" s="1392"/>
      <c r="L45" s="1392"/>
      <c r="M45" s="1393"/>
    </row>
    <row r="46" spans="1:13" ht="15.75" thickBot="1" x14ac:dyDescent="0.3">
      <c r="A46" s="1455" t="s">
        <v>953</v>
      </c>
      <c r="B46" s="1558"/>
      <c r="C46" s="1558"/>
      <c r="D46" s="1558"/>
      <c r="E46" s="1558"/>
      <c r="F46" s="1558"/>
      <c r="G46" s="1558"/>
      <c r="H46" s="1558"/>
      <c r="I46" s="1558"/>
      <c r="J46" s="1558"/>
      <c r="K46" s="1558"/>
      <c r="L46" s="1558"/>
      <c r="M46" s="1559"/>
    </row>
    <row r="47" spans="1:13" ht="15" customHeight="1" x14ac:dyDescent="0.25">
      <c r="A47" s="1379" t="s">
        <v>916</v>
      </c>
      <c r="B47" s="1380"/>
      <c r="C47" s="1381"/>
      <c r="D47" s="1373" t="s">
        <v>25</v>
      </c>
      <c r="E47" s="1374"/>
      <c r="F47" s="1518"/>
      <c r="G47" s="1519"/>
      <c r="H47" s="1519"/>
      <c r="I47" s="1519"/>
      <c r="J47" s="1519"/>
      <c r="K47" s="1519"/>
      <c r="L47" s="1519"/>
      <c r="M47" s="1520"/>
    </row>
    <row r="48" spans="1:13" ht="15.75" thickBot="1" x14ac:dyDescent="0.3">
      <c r="A48" s="1382"/>
      <c r="B48" s="1383"/>
      <c r="C48" s="1384"/>
      <c r="D48" s="1375"/>
      <c r="E48" s="1376"/>
      <c r="F48" s="1521"/>
      <c r="G48" s="1522"/>
      <c r="H48" s="1522"/>
      <c r="I48" s="1522"/>
      <c r="J48" s="1522"/>
      <c r="K48" s="1522"/>
      <c r="L48" s="1522"/>
      <c r="M48" s="1523"/>
    </row>
    <row r="49" spans="1:13" ht="15.75" thickBot="1" x14ac:dyDescent="0.3">
      <c r="A49" s="438" t="s">
        <v>804</v>
      </c>
      <c r="B49" s="438" t="s">
        <v>146</v>
      </c>
      <c r="C49" s="438" t="s">
        <v>805</v>
      </c>
      <c r="D49" s="1408" t="s">
        <v>846</v>
      </c>
      <c r="E49" s="1409"/>
      <c r="F49" s="1409"/>
      <c r="G49" s="1409"/>
      <c r="H49" s="1409"/>
      <c r="I49" s="1409"/>
      <c r="J49" s="1409"/>
      <c r="K49" s="1409"/>
      <c r="L49" s="1409"/>
      <c r="M49" s="1410"/>
    </row>
    <row r="50" spans="1:13" s="439" customFormat="1" ht="15.75" thickBot="1" x14ac:dyDescent="0.3">
      <c r="A50" s="592"/>
      <c r="B50" s="592"/>
      <c r="C50" s="592"/>
      <c r="D50" s="1411"/>
      <c r="E50" s="1412"/>
      <c r="F50" s="1412"/>
      <c r="G50" s="1412"/>
      <c r="H50" s="1412"/>
      <c r="I50" s="1412"/>
      <c r="J50" s="1412"/>
      <c r="K50" s="1412"/>
      <c r="L50" s="1412"/>
      <c r="M50" s="1413"/>
    </row>
    <row r="51" spans="1:13" s="439" customFormat="1" ht="15.75" thickBot="1" x14ac:dyDescent="0.3">
      <c r="A51" s="1417" t="s">
        <v>847</v>
      </c>
      <c r="B51" s="1418"/>
      <c r="C51" s="1418"/>
      <c r="D51" s="1418"/>
      <c r="E51" s="1418"/>
      <c r="F51" s="1418"/>
      <c r="G51" s="1418"/>
      <c r="H51" s="1418"/>
      <c r="I51" s="1418"/>
      <c r="J51" s="1418"/>
      <c r="K51" s="1418"/>
      <c r="L51" s="1418"/>
      <c r="M51" s="1419"/>
    </row>
    <row r="52" spans="1:13" ht="15.75" thickBot="1" x14ac:dyDescent="0.3">
      <c r="A52" s="1295" t="s">
        <v>848</v>
      </c>
      <c r="B52" s="1296"/>
      <c r="C52" s="1296"/>
      <c r="D52" s="1296"/>
      <c r="E52" s="1296"/>
      <c r="F52" s="1296"/>
      <c r="G52" s="1296"/>
      <c r="H52" s="1296"/>
      <c r="I52" s="1296"/>
      <c r="J52" s="1296"/>
      <c r="K52" s="1296"/>
      <c r="L52" s="1296"/>
      <c r="M52" s="1297"/>
    </row>
    <row r="53" spans="1:13" ht="15" customHeight="1" x14ac:dyDescent="0.25">
      <c r="A53" s="1420" t="s">
        <v>918</v>
      </c>
      <c r="B53" s="1421"/>
      <c r="C53" s="1422"/>
      <c r="D53" s="1373" t="s">
        <v>25</v>
      </c>
      <c r="E53" s="1374"/>
      <c r="F53" s="1518"/>
      <c r="G53" s="1519"/>
      <c r="H53" s="1519"/>
      <c r="I53" s="1519"/>
      <c r="J53" s="1519"/>
      <c r="K53" s="1519"/>
      <c r="L53" s="1519"/>
      <c r="M53" s="1520"/>
    </row>
    <row r="54" spans="1:13" ht="15.75" thickBot="1" x14ac:dyDescent="0.3">
      <c r="A54" s="1423"/>
      <c r="B54" s="1424"/>
      <c r="C54" s="1425"/>
      <c r="D54" s="1375"/>
      <c r="E54" s="1376"/>
      <c r="F54" s="1521"/>
      <c r="G54" s="1522"/>
      <c r="H54" s="1522"/>
      <c r="I54" s="1522"/>
      <c r="J54" s="1522"/>
      <c r="K54" s="1522"/>
      <c r="L54" s="1522"/>
      <c r="M54" s="1523"/>
    </row>
    <row r="55" spans="1:13" ht="15.75" thickBot="1" x14ac:dyDescent="0.3">
      <c r="A55" s="602" t="s">
        <v>804</v>
      </c>
      <c r="B55" s="602" t="s">
        <v>146</v>
      </c>
      <c r="C55" s="602" t="s">
        <v>805</v>
      </c>
      <c r="D55" s="1402" t="s">
        <v>815</v>
      </c>
      <c r="E55" s="1404" t="s">
        <v>932</v>
      </c>
      <c r="F55" s="1404"/>
      <c r="G55" s="1404"/>
      <c r="H55" s="1546" t="s">
        <v>829</v>
      </c>
      <c r="I55" s="1546"/>
      <c r="J55" s="1546"/>
      <c r="K55" s="1546"/>
      <c r="L55" s="1546"/>
      <c r="M55" s="1547"/>
    </row>
    <row r="56" spans="1:13" ht="15.75" thickBot="1" x14ac:dyDescent="0.3">
      <c r="A56" s="592"/>
      <c r="B56" s="592"/>
      <c r="C56" s="592"/>
      <c r="D56" s="1403"/>
      <c r="E56" s="1405"/>
      <c r="F56" s="1405"/>
      <c r="G56" s="1405"/>
      <c r="H56" s="1548"/>
      <c r="I56" s="1548"/>
      <c r="J56" s="1548"/>
      <c r="K56" s="1548"/>
      <c r="L56" s="1548"/>
      <c r="M56" s="1549"/>
    </row>
    <row r="57" spans="1:13" ht="15.75" thickBot="1" x14ac:dyDescent="0.3">
      <c r="A57" s="602" t="s">
        <v>804</v>
      </c>
      <c r="B57" s="602" t="s">
        <v>146</v>
      </c>
      <c r="C57" s="602" t="s">
        <v>805</v>
      </c>
      <c r="D57" s="1402" t="s">
        <v>815</v>
      </c>
      <c r="E57" s="1404" t="s">
        <v>933</v>
      </c>
      <c r="F57" s="1404"/>
      <c r="G57" s="1404"/>
      <c r="H57" s="1546" t="s">
        <v>829</v>
      </c>
      <c r="I57" s="1546"/>
      <c r="J57" s="1546"/>
      <c r="K57" s="1546"/>
      <c r="L57" s="1546"/>
      <c r="M57" s="1547"/>
    </row>
    <row r="58" spans="1:13" ht="15.75" thickBot="1" x14ac:dyDescent="0.3">
      <c r="A58" s="592"/>
      <c r="B58" s="592"/>
      <c r="C58" s="592"/>
      <c r="D58" s="1403"/>
      <c r="E58" s="1405"/>
      <c r="F58" s="1405"/>
      <c r="G58" s="1405"/>
      <c r="H58" s="1548"/>
      <c r="I58" s="1548"/>
      <c r="J58" s="1548"/>
      <c r="K58" s="1548"/>
      <c r="L58" s="1548"/>
      <c r="M58" s="1549"/>
    </row>
    <row r="59" spans="1:13" ht="15.75" thickBot="1" x14ac:dyDescent="0.3">
      <c r="A59" s="602" t="s">
        <v>804</v>
      </c>
      <c r="B59" s="602" t="s">
        <v>146</v>
      </c>
      <c r="C59" s="602" t="s">
        <v>805</v>
      </c>
      <c r="D59" s="1402" t="s">
        <v>815</v>
      </c>
      <c r="E59" s="1404" t="s">
        <v>892</v>
      </c>
      <c r="F59" s="1404"/>
      <c r="G59" s="1404"/>
      <c r="H59" s="1404"/>
      <c r="I59" s="1404"/>
      <c r="J59" s="1404"/>
      <c r="K59" s="1404"/>
      <c r="L59" s="1560" t="s">
        <v>831</v>
      </c>
      <c r="M59" s="1561"/>
    </row>
    <row r="60" spans="1:13" ht="15.75" thickBot="1" x14ac:dyDescent="0.3">
      <c r="A60" s="592"/>
      <c r="B60" s="592"/>
      <c r="C60" s="592"/>
      <c r="D60" s="1403"/>
      <c r="E60" s="1405"/>
      <c r="F60" s="1405"/>
      <c r="G60" s="1405"/>
      <c r="H60" s="1405"/>
      <c r="I60" s="1405"/>
      <c r="J60" s="1405"/>
      <c r="K60" s="1405"/>
      <c r="L60" s="1562"/>
      <c r="M60" s="1563"/>
    </row>
    <row r="61" spans="1:13" ht="15.75" thickBot="1" x14ac:dyDescent="0.3">
      <c r="A61" s="602" t="s">
        <v>804</v>
      </c>
      <c r="B61" s="602" t="s">
        <v>146</v>
      </c>
      <c r="C61" s="602" t="s">
        <v>805</v>
      </c>
      <c r="D61" s="1402" t="s">
        <v>815</v>
      </c>
      <c r="E61" s="1389" t="s">
        <v>832</v>
      </c>
      <c r="F61" s="1389"/>
      <c r="G61" s="1389"/>
      <c r="H61" s="1389"/>
      <c r="I61" s="1389"/>
      <c r="J61" s="1389"/>
      <c r="K61" s="1389"/>
      <c r="L61" s="1560" t="s">
        <v>833</v>
      </c>
      <c r="M61" s="1561"/>
    </row>
    <row r="62" spans="1:13" ht="15.75" thickBot="1" x14ac:dyDescent="0.3">
      <c r="A62" s="592"/>
      <c r="B62" s="592"/>
      <c r="C62" s="592"/>
      <c r="D62" s="1403"/>
      <c r="E62" s="1392"/>
      <c r="F62" s="1392"/>
      <c r="G62" s="1392"/>
      <c r="H62" s="1392"/>
      <c r="I62" s="1392"/>
      <c r="J62" s="1392"/>
      <c r="K62" s="1392"/>
      <c r="L62" s="1562"/>
      <c r="M62" s="1563"/>
    </row>
    <row r="63" spans="1:13" ht="15.75" thickBot="1" x14ac:dyDescent="0.3">
      <c r="A63" s="603"/>
      <c r="B63" s="604"/>
      <c r="C63" s="604"/>
      <c r="D63" s="1430" t="s">
        <v>919</v>
      </c>
      <c r="E63" s="1430"/>
      <c r="F63" s="1430"/>
      <c r="G63" s="1430"/>
      <c r="H63" s="1430"/>
      <c r="I63" s="1430"/>
      <c r="J63" s="1430"/>
      <c r="K63" s="1430"/>
      <c r="L63" s="604"/>
      <c r="M63" s="605"/>
    </row>
    <row r="64" spans="1:13" x14ac:dyDescent="0.25">
      <c r="A64" s="1431" t="s">
        <v>849</v>
      </c>
      <c r="B64" s="1431"/>
      <c r="C64" s="1431"/>
      <c r="D64" s="1373" t="s">
        <v>25</v>
      </c>
      <c r="E64" s="1374"/>
      <c r="F64" s="1518"/>
      <c r="G64" s="1519"/>
      <c r="H64" s="1519"/>
      <c r="I64" s="1519"/>
      <c r="J64" s="1519"/>
      <c r="K64" s="1519"/>
      <c r="L64" s="1519"/>
      <c r="M64" s="1520"/>
    </row>
    <row r="65" spans="1:13" ht="15.75" thickBot="1" x14ac:dyDescent="0.3">
      <c r="A65" s="1432"/>
      <c r="B65" s="1432"/>
      <c r="C65" s="1432"/>
      <c r="D65" s="1375"/>
      <c r="E65" s="1376"/>
      <c r="F65" s="1521"/>
      <c r="G65" s="1522"/>
      <c r="H65" s="1522"/>
      <c r="I65" s="1522"/>
      <c r="J65" s="1522"/>
      <c r="K65" s="1522"/>
      <c r="L65" s="1522"/>
      <c r="M65" s="1523"/>
    </row>
    <row r="66" spans="1:13" x14ac:dyDescent="0.25">
      <c r="A66" s="1414" t="s">
        <v>949</v>
      </c>
      <c r="B66" s="1415"/>
      <c r="C66" s="1415"/>
      <c r="D66" s="1415"/>
      <c r="E66" s="1415"/>
      <c r="F66" s="1415"/>
      <c r="G66" s="1415"/>
      <c r="H66" s="1415"/>
      <c r="I66" s="1415"/>
      <c r="J66" s="1415"/>
      <c r="K66" s="1415"/>
      <c r="L66" s="1415"/>
      <c r="M66" s="1416"/>
    </row>
    <row r="67" spans="1:13" ht="15.75" thickBot="1" x14ac:dyDescent="0.3">
      <c r="A67" s="1439"/>
      <c r="B67" s="1440"/>
      <c r="C67" s="1440"/>
      <c r="D67" s="1440"/>
      <c r="E67" s="1440"/>
      <c r="F67" s="1440"/>
      <c r="G67" s="1440"/>
      <c r="H67" s="1440"/>
      <c r="I67" s="1440"/>
      <c r="J67" s="1440"/>
      <c r="K67" s="1440"/>
      <c r="L67" s="1440"/>
      <c r="M67" s="1441"/>
    </row>
    <row r="68" spans="1:13" ht="15.75" thickBot="1" x14ac:dyDescent="0.3">
      <c r="A68" s="438" t="s">
        <v>804</v>
      </c>
      <c r="B68" s="438" t="s">
        <v>146</v>
      </c>
      <c r="C68" s="438" t="s">
        <v>805</v>
      </c>
      <c r="D68" s="1442" t="s">
        <v>815</v>
      </c>
      <c r="E68" s="1444" t="s">
        <v>835</v>
      </c>
      <c r="F68" s="1444"/>
      <c r="G68" s="1444"/>
      <c r="H68" s="1444"/>
      <c r="I68" s="1444"/>
      <c r="J68" s="1444"/>
      <c r="K68" s="1444"/>
      <c r="L68" s="1444"/>
      <c r="M68" s="1445"/>
    </row>
    <row r="69" spans="1:13" ht="15.75" thickBot="1" x14ac:dyDescent="0.3">
      <c r="A69" s="592"/>
      <c r="B69" s="592"/>
      <c r="C69" s="592"/>
      <c r="D69" s="1443"/>
      <c r="E69" s="1446"/>
      <c r="F69" s="1446"/>
      <c r="G69" s="1446"/>
      <c r="H69" s="1446"/>
      <c r="I69" s="1446"/>
      <c r="J69" s="1446"/>
      <c r="K69" s="1446"/>
      <c r="L69" s="1446"/>
      <c r="M69" s="1447"/>
    </row>
    <row r="70" spans="1:13" ht="15.75" thickBot="1" x14ac:dyDescent="0.3">
      <c r="A70" s="438" t="s">
        <v>804</v>
      </c>
      <c r="B70" s="438" t="s">
        <v>146</v>
      </c>
      <c r="C70" s="438" t="s">
        <v>805</v>
      </c>
      <c r="D70" s="1442" t="s">
        <v>815</v>
      </c>
      <c r="E70" s="1444" t="s">
        <v>950</v>
      </c>
      <c r="F70" s="1444"/>
      <c r="G70" s="1444"/>
      <c r="H70" s="1444"/>
      <c r="I70" s="1444"/>
      <c r="J70" s="1444"/>
      <c r="K70" s="1444"/>
      <c r="L70" s="1444"/>
      <c r="M70" s="1445"/>
    </row>
    <row r="71" spans="1:13" ht="20.100000000000001" customHeight="1" thickBot="1" x14ac:dyDescent="0.3">
      <c r="A71" s="592"/>
      <c r="B71" s="592"/>
      <c r="C71" s="592"/>
      <c r="D71" s="1443"/>
      <c r="E71" s="1446"/>
      <c r="F71" s="1446"/>
      <c r="G71" s="1446"/>
      <c r="H71" s="1446"/>
      <c r="I71" s="1446"/>
      <c r="J71" s="1446"/>
      <c r="K71" s="1446"/>
      <c r="L71" s="1446"/>
      <c r="M71" s="1447"/>
    </row>
    <row r="72" spans="1:13" ht="15.75" thickBot="1" x14ac:dyDescent="0.3">
      <c r="A72" s="1295" t="s">
        <v>837</v>
      </c>
      <c r="B72" s="1296"/>
      <c r="C72" s="1296"/>
      <c r="D72" s="1296"/>
      <c r="E72" s="1296"/>
      <c r="F72" s="1296"/>
      <c r="G72" s="1296"/>
      <c r="H72" s="1296"/>
      <c r="I72" s="1296"/>
      <c r="J72" s="1296"/>
      <c r="K72" s="1296"/>
      <c r="L72" s="1296"/>
      <c r="M72" s="1297"/>
    </row>
    <row r="73" spans="1:13" ht="15" customHeight="1" x14ac:dyDescent="0.25">
      <c r="A73" s="1420" t="s">
        <v>920</v>
      </c>
      <c r="B73" s="1421"/>
      <c r="C73" s="1422"/>
      <c r="D73" s="1373" t="s">
        <v>25</v>
      </c>
      <c r="E73" s="1374"/>
      <c r="F73" s="1518"/>
      <c r="G73" s="1519"/>
      <c r="H73" s="1519"/>
      <c r="I73" s="1519"/>
      <c r="J73" s="1519"/>
      <c r="K73" s="1519"/>
      <c r="L73" s="1519"/>
      <c r="M73" s="1520"/>
    </row>
    <row r="74" spans="1:13" ht="21" customHeight="1" thickBot="1" x14ac:dyDescent="0.3">
      <c r="A74" s="1423"/>
      <c r="B74" s="1424"/>
      <c r="C74" s="1425"/>
      <c r="D74" s="1375"/>
      <c r="E74" s="1376"/>
      <c r="F74" s="1521"/>
      <c r="G74" s="1522"/>
      <c r="H74" s="1522"/>
      <c r="I74" s="1522"/>
      <c r="J74" s="1522"/>
      <c r="K74" s="1522"/>
      <c r="L74" s="1522"/>
      <c r="M74" s="1523"/>
    </row>
    <row r="75" spans="1:13" ht="15.75" customHeight="1" thickBot="1" x14ac:dyDescent="0.3">
      <c r="A75" s="437" t="s">
        <v>804</v>
      </c>
      <c r="B75" s="437" t="s">
        <v>146</v>
      </c>
      <c r="C75" s="437" t="s">
        <v>805</v>
      </c>
      <c r="D75" s="1514" t="s">
        <v>838</v>
      </c>
      <c r="E75" s="1450" t="s">
        <v>841</v>
      </c>
      <c r="F75" s="1450"/>
      <c r="G75" s="1450"/>
      <c r="H75" s="1450"/>
      <c r="I75" s="1450"/>
      <c r="J75" s="1450"/>
      <c r="K75" s="1450"/>
      <c r="L75" s="1450"/>
      <c r="M75" s="1451"/>
    </row>
    <row r="76" spans="1:13" ht="21.75" customHeight="1" thickBot="1" x14ac:dyDescent="0.3">
      <c r="A76" s="592"/>
      <c r="B76" s="592"/>
      <c r="C76" s="592"/>
      <c r="D76" s="1515"/>
      <c r="E76" s="1452"/>
      <c r="F76" s="1452"/>
      <c r="G76" s="1452"/>
      <c r="H76" s="1452"/>
      <c r="I76" s="1452"/>
      <c r="J76" s="1452"/>
      <c r="K76" s="1452"/>
      <c r="L76" s="1452"/>
      <c r="M76" s="1453"/>
    </row>
    <row r="77" spans="1:13" ht="15.75" customHeight="1" thickBot="1" x14ac:dyDescent="0.3">
      <c r="A77" s="437" t="s">
        <v>804</v>
      </c>
      <c r="B77" s="437" t="s">
        <v>146</v>
      </c>
      <c r="C77" s="437" t="s">
        <v>805</v>
      </c>
      <c r="D77" s="1514" t="s">
        <v>921</v>
      </c>
      <c r="E77" s="1450" t="s">
        <v>924</v>
      </c>
      <c r="F77" s="1450"/>
      <c r="G77" s="1450"/>
      <c r="H77" s="1450"/>
      <c r="I77" s="1450"/>
      <c r="J77" s="1450"/>
      <c r="K77" s="1450"/>
      <c r="L77" s="1450"/>
      <c r="M77" s="1451"/>
    </row>
    <row r="78" spans="1:13" ht="33.75" customHeight="1" thickBot="1" x14ac:dyDescent="0.3">
      <c r="A78" s="592"/>
      <c r="B78" s="592"/>
      <c r="C78" s="592"/>
      <c r="D78" s="1515"/>
      <c r="E78" s="1452"/>
      <c r="F78" s="1452"/>
      <c r="G78" s="1452"/>
      <c r="H78" s="1452"/>
      <c r="I78" s="1452"/>
      <c r="J78" s="1452"/>
      <c r="K78" s="1452"/>
      <c r="L78" s="1452"/>
      <c r="M78" s="1453"/>
    </row>
    <row r="79" spans="1:13" ht="15.75" customHeight="1" thickBot="1" x14ac:dyDescent="0.3">
      <c r="A79" s="1264" t="s">
        <v>843</v>
      </c>
      <c r="B79" s="1265"/>
      <c r="C79" s="1265"/>
      <c r="D79" s="1265"/>
      <c r="E79" s="1265"/>
      <c r="F79" s="1265"/>
      <c r="G79" s="1265"/>
      <c r="H79" s="1265"/>
      <c r="I79" s="1265"/>
      <c r="J79" s="1265"/>
      <c r="K79" s="1265"/>
      <c r="L79" s="1265"/>
      <c r="M79" s="1266"/>
    </row>
    <row r="80" spans="1:13" ht="20.100000000000001" customHeight="1" thickBot="1" x14ac:dyDescent="0.3">
      <c r="A80" s="1219" t="s">
        <v>1070</v>
      </c>
      <c r="B80" s="1220"/>
      <c r="C80" s="735"/>
      <c r="D80" s="735"/>
      <c r="E80" s="735"/>
      <c r="F80" s="735"/>
      <c r="G80" s="735"/>
      <c r="H80" s="735"/>
      <c r="I80" s="735"/>
      <c r="J80" s="735"/>
      <c r="K80" s="738" t="s">
        <v>1069</v>
      </c>
      <c r="L80" s="1221"/>
      <c r="M80" s="1222"/>
    </row>
  </sheetData>
  <mergeCells count="98">
    <mergeCell ref="A79:M79"/>
    <mergeCell ref="A73:C74"/>
    <mergeCell ref="D73:E74"/>
    <mergeCell ref="F73:M74"/>
    <mergeCell ref="D75:D76"/>
    <mergeCell ref="E75:M76"/>
    <mergeCell ref="D77:D78"/>
    <mergeCell ref="E77:M78"/>
    <mergeCell ref="A72:M72"/>
    <mergeCell ref="D61:D62"/>
    <mergeCell ref="E61:K62"/>
    <mergeCell ref="L61:M62"/>
    <mergeCell ref="D63:K63"/>
    <mergeCell ref="A64:C65"/>
    <mergeCell ref="D64:E65"/>
    <mergeCell ref="F64:M65"/>
    <mergeCell ref="A66:M67"/>
    <mergeCell ref="D68:D69"/>
    <mergeCell ref="E68:M69"/>
    <mergeCell ref="D70:D71"/>
    <mergeCell ref="E70:M71"/>
    <mergeCell ref="D57:D58"/>
    <mergeCell ref="E57:G58"/>
    <mergeCell ref="H57:M58"/>
    <mergeCell ref="D59:D60"/>
    <mergeCell ref="E59:K60"/>
    <mergeCell ref="L59:M60"/>
    <mergeCell ref="A52:M52"/>
    <mergeCell ref="A53:C54"/>
    <mergeCell ref="D53:E54"/>
    <mergeCell ref="F53:M54"/>
    <mergeCell ref="D55:D56"/>
    <mergeCell ref="E55:G56"/>
    <mergeCell ref="H55:M56"/>
    <mergeCell ref="A51:M51"/>
    <mergeCell ref="D39:M40"/>
    <mergeCell ref="A41:M41"/>
    <mergeCell ref="A42:C43"/>
    <mergeCell ref="D42:E43"/>
    <mergeCell ref="F42:M43"/>
    <mergeCell ref="D44:M45"/>
    <mergeCell ref="A46:M46"/>
    <mergeCell ref="A47:C48"/>
    <mergeCell ref="D47:E48"/>
    <mergeCell ref="F47:M48"/>
    <mergeCell ref="D49:M50"/>
    <mergeCell ref="D37:M38"/>
    <mergeCell ref="A25:M25"/>
    <mergeCell ref="A26:C27"/>
    <mergeCell ref="D26:E27"/>
    <mergeCell ref="F26:M27"/>
    <mergeCell ref="D28:M29"/>
    <mergeCell ref="D30:M31"/>
    <mergeCell ref="A32:M32"/>
    <mergeCell ref="A33:C34"/>
    <mergeCell ref="D33:E34"/>
    <mergeCell ref="F33:M34"/>
    <mergeCell ref="D35:M36"/>
    <mergeCell ref="D23:M24"/>
    <mergeCell ref="A11:M11"/>
    <mergeCell ref="A12:M14"/>
    <mergeCell ref="A15:M15"/>
    <mergeCell ref="A16:C17"/>
    <mergeCell ref="D16:E17"/>
    <mergeCell ref="F16:M17"/>
    <mergeCell ref="D18:M19"/>
    <mergeCell ref="A20:M20"/>
    <mergeCell ref="A21:C22"/>
    <mergeCell ref="D21:E22"/>
    <mergeCell ref="F21:M22"/>
    <mergeCell ref="L8:M8"/>
    <mergeCell ref="A9:I9"/>
    <mergeCell ref="J9:K9"/>
    <mergeCell ref="L9:M9"/>
    <mergeCell ref="A10:I10"/>
    <mergeCell ref="J10:K10"/>
    <mergeCell ref="L10:M10"/>
    <mergeCell ref="A1:M1"/>
    <mergeCell ref="B2:C2"/>
    <mergeCell ref="D2:F2"/>
    <mergeCell ref="G2:M2"/>
    <mergeCell ref="A3:M3"/>
    <mergeCell ref="A80:B80"/>
    <mergeCell ref="L80:M80"/>
    <mergeCell ref="A4:I4"/>
    <mergeCell ref="J4:K4"/>
    <mergeCell ref="L4:M4"/>
    <mergeCell ref="A5:I5"/>
    <mergeCell ref="J5:K5"/>
    <mergeCell ref="L5:M5"/>
    <mergeCell ref="A6:I6"/>
    <mergeCell ref="J6:K6"/>
    <mergeCell ref="L6:M6"/>
    <mergeCell ref="A7:I7"/>
    <mergeCell ref="J7:K7"/>
    <mergeCell ref="L7:M7"/>
    <mergeCell ref="A8:I8"/>
    <mergeCell ref="J8:K8"/>
  </mergeCells>
  <dataValidations count="2">
    <dataValidation allowBlank="1" showErrorMessage="1" sqref="A16:C17 A26:C27 A21:C22 A33:C34 A42:C43 A47:C48 A53:C54 A64:C65 A73:C74" xr:uid="{00000000-0002-0000-1200-000000000000}"/>
    <dataValidation allowBlank="1" showErrorMessage="1" promptTitle="1. Mandatory-H&amp;S Items" prompt="Enter the cost(s) associated with H&amp;S amount listed on Work Order. " sqref="D16:M17 D21:M22 D26:M27 D33:M34 D42:M43 D47:M48 D53:M54 D73:M74 D64:M65" xr:uid="{00000000-0002-0000-1200-000001000000}"/>
  </dataValidations>
  <hyperlinks>
    <hyperlink ref="A46" r:id="rId1" display="Attic Floors- Unconditoned Attic SWS " xr:uid="{00000000-0004-0000-1200-000000000000}"/>
    <hyperlink ref="H55" r:id="rId2" xr:uid="{00000000-0004-0000-1200-000001000000}"/>
    <hyperlink ref="H57" r:id="rId3" xr:uid="{00000000-0004-0000-1200-000002000000}"/>
    <hyperlink ref="A52:M52" r:id="rId4" display="○ Window Replacement SWS" xr:uid="{00000000-0004-0000-1200-000003000000}"/>
    <hyperlink ref="L61:M62" r:id="rId5" display="Pipe Insulation SWS" xr:uid="{00000000-0004-0000-1200-000004000000}"/>
    <hyperlink ref="A20:M20" r:id="rId6" display="○WPN 22-7" xr:uid="{00000000-0004-0000-1200-000005000000}"/>
    <hyperlink ref="A25:M25" r:id="rId7" display="○ Lighting Replacement SWS" xr:uid="{00000000-0004-0000-1200-000006000000}"/>
    <hyperlink ref="A32:M32" r:id="rId8" display="○ Air sealing SWS" xr:uid="{00000000-0004-0000-1200-000007000000}"/>
    <hyperlink ref="A41:M41" r:id="rId9" display="○ Duct sealing SWS" xr:uid="{00000000-0004-0000-1200-000008000000}"/>
    <hyperlink ref="L59:M60" r:id="rId10" display="Tank Insulation SWS " xr:uid="{00000000-0004-0000-1200-000009000000}"/>
    <hyperlink ref="A79:M79" r:id="rId11" display="○ Heating &amp; Cooling: Equipment Installation SWS" xr:uid="{00000000-0004-0000-1200-00000A000000}"/>
    <hyperlink ref="A46:M46" r:id="rId12" display="○ Attic Floors- Unconditioned Attic SWS " xr:uid="{00000000-0004-0000-1200-00000B000000}"/>
    <hyperlink ref="A72:M72" r:id="rId13" display="○ Refrigerator Replacement SWS " xr:uid="{00000000-0004-0000-1200-00000C000000}"/>
  </hyperlinks>
  <pageMargins left="0.7" right="0.7" top="0.75" bottom="0.75" header="0.3" footer="0.3"/>
  <pageSetup scale="70" orientation="portrait" horizontalDpi="300" r:id="rId14"/>
  <rowBreaks count="1" manualBreakCount="1">
    <brk id="52" max="16383" man="1"/>
  </rowBreaks>
  <drawing r:id="rId15"/>
  <legacyDrawing r:id="rId16"/>
  <mc:AlternateContent xmlns:mc="http://schemas.openxmlformats.org/markup-compatibility/2006">
    <mc:Choice Requires="x14">
      <controls>
        <mc:AlternateContent xmlns:mc="http://schemas.openxmlformats.org/markup-compatibility/2006">
          <mc:Choice Requires="x14">
            <control shapeId="50177" r:id="rId17" name="Check Box 1">
              <controlPr defaultSize="0" autoFill="0" autoLine="0" autoPict="0">
                <anchor moveWithCells="1">
                  <from>
                    <xdr:col>10</xdr:col>
                    <xdr:colOff>28575</xdr:colOff>
                    <xdr:row>3</xdr:row>
                    <xdr:rowOff>361950</xdr:rowOff>
                  </from>
                  <to>
                    <xdr:col>10</xdr:col>
                    <xdr:colOff>733425</xdr:colOff>
                    <xdr:row>5</xdr:row>
                    <xdr:rowOff>57150</xdr:rowOff>
                  </to>
                </anchor>
              </controlPr>
            </control>
          </mc:Choice>
        </mc:AlternateContent>
        <mc:AlternateContent xmlns:mc="http://schemas.openxmlformats.org/markup-compatibility/2006">
          <mc:Choice Requires="x14">
            <control shapeId="50178" r:id="rId18" name="Check Box 2">
              <controlPr defaultSize="0" autoFill="0" autoLine="0" autoPict="0">
                <anchor moveWithCells="1">
                  <from>
                    <xdr:col>12</xdr:col>
                    <xdr:colOff>19050</xdr:colOff>
                    <xdr:row>3</xdr:row>
                    <xdr:rowOff>333375</xdr:rowOff>
                  </from>
                  <to>
                    <xdr:col>12</xdr:col>
                    <xdr:colOff>781050</xdr:colOff>
                    <xdr:row>5</xdr:row>
                    <xdr:rowOff>66675</xdr:rowOff>
                  </to>
                </anchor>
              </controlPr>
            </control>
          </mc:Choice>
        </mc:AlternateContent>
        <mc:AlternateContent xmlns:mc="http://schemas.openxmlformats.org/markup-compatibility/2006">
          <mc:Choice Requires="x14">
            <control shapeId="50179" r:id="rId19" name="Check Box 3">
              <controlPr defaultSize="0" autoFill="0" autoLine="0" autoPict="0">
                <anchor moveWithCells="1">
                  <from>
                    <xdr:col>10</xdr:col>
                    <xdr:colOff>38100</xdr:colOff>
                    <xdr:row>4</xdr:row>
                    <xdr:rowOff>209550</xdr:rowOff>
                  </from>
                  <to>
                    <xdr:col>10</xdr:col>
                    <xdr:colOff>742950</xdr:colOff>
                    <xdr:row>6</xdr:row>
                    <xdr:rowOff>47625</xdr:rowOff>
                  </to>
                </anchor>
              </controlPr>
            </control>
          </mc:Choice>
        </mc:AlternateContent>
        <mc:AlternateContent xmlns:mc="http://schemas.openxmlformats.org/markup-compatibility/2006">
          <mc:Choice Requires="x14">
            <control shapeId="50180" r:id="rId20" name="Check Box 4">
              <controlPr defaultSize="0" autoFill="0" autoLine="0" autoPict="0">
                <anchor moveWithCells="1">
                  <from>
                    <xdr:col>12</xdr:col>
                    <xdr:colOff>28575</xdr:colOff>
                    <xdr:row>4</xdr:row>
                    <xdr:rowOff>190500</xdr:rowOff>
                  </from>
                  <to>
                    <xdr:col>12</xdr:col>
                    <xdr:colOff>752475</xdr:colOff>
                    <xdr:row>6</xdr:row>
                    <xdr:rowOff>57150</xdr:rowOff>
                  </to>
                </anchor>
              </controlPr>
            </control>
          </mc:Choice>
        </mc:AlternateContent>
        <mc:AlternateContent xmlns:mc="http://schemas.openxmlformats.org/markup-compatibility/2006">
          <mc:Choice Requires="x14">
            <control shapeId="50181" r:id="rId21" name="Check Box 5">
              <controlPr defaultSize="0" autoFill="0" autoLine="0" autoPict="0">
                <anchor moveWithCells="1">
                  <from>
                    <xdr:col>10</xdr:col>
                    <xdr:colOff>38100</xdr:colOff>
                    <xdr:row>5</xdr:row>
                    <xdr:rowOff>200025</xdr:rowOff>
                  </from>
                  <to>
                    <xdr:col>10</xdr:col>
                    <xdr:colOff>742950</xdr:colOff>
                    <xdr:row>7</xdr:row>
                    <xdr:rowOff>47625</xdr:rowOff>
                  </to>
                </anchor>
              </controlPr>
            </control>
          </mc:Choice>
        </mc:AlternateContent>
        <mc:AlternateContent xmlns:mc="http://schemas.openxmlformats.org/markup-compatibility/2006">
          <mc:Choice Requires="x14">
            <control shapeId="50182" r:id="rId22" name="Check Box 6">
              <controlPr defaultSize="0" autoFill="0" autoLine="0" autoPict="0">
                <anchor moveWithCells="1">
                  <from>
                    <xdr:col>12</xdr:col>
                    <xdr:colOff>19050</xdr:colOff>
                    <xdr:row>6</xdr:row>
                    <xdr:rowOff>9525</xdr:rowOff>
                  </from>
                  <to>
                    <xdr:col>12</xdr:col>
                    <xdr:colOff>695325</xdr:colOff>
                    <xdr:row>7</xdr:row>
                    <xdr:rowOff>28575</xdr:rowOff>
                  </to>
                </anchor>
              </controlPr>
            </control>
          </mc:Choice>
        </mc:AlternateContent>
        <mc:AlternateContent xmlns:mc="http://schemas.openxmlformats.org/markup-compatibility/2006">
          <mc:Choice Requires="x14">
            <control shapeId="50183" r:id="rId23" name="Check Box 7">
              <controlPr defaultSize="0" autoFill="0" autoLine="0" autoPict="0">
                <anchor moveWithCells="1">
                  <from>
                    <xdr:col>10</xdr:col>
                    <xdr:colOff>28575</xdr:colOff>
                    <xdr:row>6</xdr:row>
                    <xdr:rowOff>200025</xdr:rowOff>
                  </from>
                  <to>
                    <xdr:col>10</xdr:col>
                    <xdr:colOff>733425</xdr:colOff>
                    <xdr:row>8</xdr:row>
                    <xdr:rowOff>47625</xdr:rowOff>
                  </to>
                </anchor>
              </controlPr>
            </control>
          </mc:Choice>
        </mc:AlternateContent>
        <mc:AlternateContent xmlns:mc="http://schemas.openxmlformats.org/markup-compatibility/2006">
          <mc:Choice Requires="x14">
            <control shapeId="50184" r:id="rId24" name="Check Box 8">
              <controlPr defaultSize="0" autoFill="0" autoLine="0" autoPict="0">
                <anchor moveWithCells="1">
                  <from>
                    <xdr:col>12</xdr:col>
                    <xdr:colOff>19050</xdr:colOff>
                    <xdr:row>7</xdr:row>
                    <xdr:rowOff>19050</xdr:rowOff>
                  </from>
                  <to>
                    <xdr:col>12</xdr:col>
                    <xdr:colOff>638175</xdr:colOff>
                    <xdr:row>8</xdr:row>
                    <xdr:rowOff>9525</xdr:rowOff>
                  </to>
                </anchor>
              </controlPr>
            </control>
          </mc:Choice>
        </mc:AlternateContent>
        <mc:AlternateContent xmlns:mc="http://schemas.openxmlformats.org/markup-compatibility/2006">
          <mc:Choice Requires="x14">
            <control shapeId="50185" r:id="rId25" name="Check Box 9">
              <controlPr defaultSize="0" autoFill="0" autoLine="0" autoPict="0">
                <anchor moveWithCells="1">
                  <from>
                    <xdr:col>10</xdr:col>
                    <xdr:colOff>28575</xdr:colOff>
                    <xdr:row>7</xdr:row>
                    <xdr:rowOff>200025</xdr:rowOff>
                  </from>
                  <to>
                    <xdr:col>10</xdr:col>
                    <xdr:colOff>733425</xdr:colOff>
                    <xdr:row>9</xdr:row>
                    <xdr:rowOff>47625</xdr:rowOff>
                  </to>
                </anchor>
              </controlPr>
            </control>
          </mc:Choice>
        </mc:AlternateContent>
        <mc:AlternateContent xmlns:mc="http://schemas.openxmlformats.org/markup-compatibility/2006">
          <mc:Choice Requires="x14">
            <control shapeId="50186" r:id="rId26" name="Check Box 10">
              <controlPr defaultSize="0" autoFill="0" autoLine="0" autoPict="0">
                <anchor moveWithCells="1">
                  <from>
                    <xdr:col>12</xdr:col>
                    <xdr:colOff>19050</xdr:colOff>
                    <xdr:row>7</xdr:row>
                    <xdr:rowOff>190500</xdr:rowOff>
                  </from>
                  <to>
                    <xdr:col>12</xdr:col>
                    <xdr:colOff>742950</xdr:colOff>
                    <xdr:row>9</xdr:row>
                    <xdr:rowOff>38100</xdr:rowOff>
                  </to>
                </anchor>
              </controlPr>
            </control>
          </mc:Choice>
        </mc:AlternateContent>
        <mc:AlternateContent xmlns:mc="http://schemas.openxmlformats.org/markup-compatibility/2006">
          <mc:Choice Requires="x14">
            <control shapeId="50187" r:id="rId27" name="Check Box 11">
              <controlPr defaultSize="0" autoFill="0" autoLine="0" autoPict="0">
                <anchor moveWithCells="1">
                  <from>
                    <xdr:col>10</xdr:col>
                    <xdr:colOff>38100</xdr:colOff>
                    <xdr:row>8</xdr:row>
                    <xdr:rowOff>200025</xdr:rowOff>
                  </from>
                  <to>
                    <xdr:col>10</xdr:col>
                    <xdr:colOff>742950</xdr:colOff>
                    <xdr:row>10</xdr:row>
                    <xdr:rowOff>47625</xdr:rowOff>
                  </to>
                </anchor>
              </controlPr>
            </control>
          </mc:Choice>
        </mc:AlternateContent>
        <mc:AlternateContent xmlns:mc="http://schemas.openxmlformats.org/markup-compatibility/2006">
          <mc:Choice Requires="x14">
            <control shapeId="50188" r:id="rId28" name="Check Box 12">
              <controlPr defaultSize="0" autoFill="0" autoLine="0" autoPict="0">
                <anchor moveWithCells="1">
                  <from>
                    <xdr:col>12</xdr:col>
                    <xdr:colOff>19050</xdr:colOff>
                    <xdr:row>8</xdr:row>
                    <xdr:rowOff>200025</xdr:rowOff>
                  </from>
                  <to>
                    <xdr:col>12</xdr:col>
                    <xdr:colOff>742950</xdr:colOff>
                    <xdr:row>10</xdr:row>
                    <xdr:rowOff>57150</xdr:rowOff>
                  </to>
                </anchor>
              </controlPr>
            </control>
          </mc:Choice>
        </mc:AlternateContent>
        <mc:AlternateContent xmlns:mc="http://schemas.openxmlformats.org/markup-compatibility/2006">
          <mc:Choice Requires="x14">
            <control shapeId="50189" r:id="rId29" name="Check Box 13">
              <controlPr defaultSize="0" autoFill="0" autoLine="0" autoPict="0">
                <anchor moveWithCells="1">
                  <from>
                    <xdr:col>0</xdr:col>
                    <xdr:colOff>171450</xdr:colOff>
                    <xdr:row>29</xdr:row>
                    <xdr:rowOff>171450</xdr:rowOff>
                  </from>
                  <to>
                    <xdr:col>0</xdr:col>
                    <xdr:colOff>390525</xdr:colOff>
                    <xdr:row>31</xdr:row>
                    <xdr:rowOff>57150</xdr:rowOff>
                  </to>
                </anchor>
              </controlPr>
            </control>
          </mc:Choice>
        </mc:AlternateContent>
        <mc:AlternateContent xmlns:mc="http://schemas.openxmlformats.org/markup-compatibility/2006">
          <mc:Choice Requires="x14">
            <control shapeId="50190" r:id="rId30" name="Check Box 14">
              <controlPr defaultSize="0" autoFill="0" autoLine="0" autoPict="0">
                <anchor moveWithCells="1">
                  <from>
                    <xdr:col>2</xdr:col>
                    <xdr:colOff>200025</xdr:colOff>
                    <xdr:row>29</xdr:row>
                    <xdr:rowOff>171450</xdr:rowOff>
                  </from>
                  <to>
                    <xdr:col>2</xdr:col>
                    <xdr:colOff>400050</xdr:colOff>
                    <xdr:row>31</xdr:row>
                    <xdr:rowOff>57150</xdr:rowOff>
                  </to>
                </anchor>
              </controlPr>
            </control>
          </mc:Choice>
        </mc:AlternateContent>
        <mc:AlternateContent xmlns:mc="http://schemas.openxmlformats.org/markup-compatibility/2006">
          <mc:Choice Requires="x14">
            <control shapeId="50191" r:id="rId31" name="Check Box 15">
              <controlPr defaultSize="0" autoFill="0" autoLine="0" autoPict="0">
                <anchor moveWithCells="1">
                  <from>
                    <xdr:col>1</xdr:col>
                    <xdr:colOff>180975</xdr:colOff>
                    <xdr:row>29</xdr:row>
                    <xdr:rowOff>171450</xdr:rowOff>
                  </from>
                  <to>
                    <xdr:col>1</xdr:col>
                    <xdr:colOff>428625</xdr:colOff>
                    <xdr:row>31</xdr:row>
                    <xdr:rowOff>57150</xdr:rowOff>
                  </to>
                </anchor>
              </controlPr>
            </control>
          </mc:Choice>
        </mc:AlternateContent>
        <mc:AlternateContent xmlns:mc="http://schemas.openxmlformats.org/markup-compatibility/2006">
          <mc:Choice Requires="x14">
            <control shapeId="50192" r:id="rId32" name="Check Box 16">
              <controlPr defaultSize="0" autoFill="0" autoLine="0" autoPict="0">
                <anchor moveWithCells="1">
                  <from>
                    <xdr:col>0</xdr:col>
                    <xdr:colOff>200025</xdr:colOff>
                    <xdr:row>36</xdr:row>
                    <xdr:rowOff>114300</xdr:rowOff>
                  </from>
                  <to>
                    <xdr:col>1</xdr:col>
                    <xdr:colOff>123825</xdr:colOff>
                    <xdr:row>38</xdr:row>
                    <xdr:rowOff>66675</xdr:rowOff>
                  </to>
                </anchor>
              </controlPr>
            </control>
          </mc:Choice>
        </mc:AlternateContent>
        <mc:AlternateContent xmlns:mc="http://schemas.openxmlformats.org/markup-compatibility/2006">
          <mc:Choice Requires="x14">
            <control shapeId="50193" r:id="rId33" name="Check Box 17">
              <controlPr defaultSize="0" autoFill="0" autoLine="0" autoPict="0">
                <anchor moveWithCells="1">
                  <from>
                    <xdr:col>2</xdr:col>
                    <xdr:colOff>180975</xdr:colOff>
                    <xdr:row>36</xdr:row>
                    <xdr:rowOff>133350</xdr:rowOff>
                  </from>
                  <to>
                    <xdr:col>3</xdr:col>
                    <xdr:colOff>276225</xdr:colOff>
                    <xdr:row>38</xdr:row>
                    <xdr:rowOff>47625</xdr:rowOff>
                  </to>
                </anchor>
              </controlPr>
            </control>
          </mc:Choice>
        </mc:AlternateContent>
        <mc:AlternateContent xmlns:mc="http://schemas.openxmlformats.org/markup-compatibility/2006">
          <mc:Choice Requires="x14">
            <control shapeId="50194" r:id="rId34" name="Check Box 18">
              <controlPr defaultSize="0" autoFill="0" autoLine="0" autoPict="0">
                <anchor moveWithCells="1">
                  <from>
                    <xdr:col>1</xdr:col>
                    <xdr:colOff>190500</xdr:colOff>
                    <xdr:row>36</xdr:row>
                    <xdr:rowOff>123825</xdr:rowOff>
                  </from>
                  <to>
                    <xdr:col>1</xdr:col>
                    <xdr:colOff>571500</xdr:colOff>
                    <xdr:row>38</xdr:row>
                    <xdr:rowOff>57150</xdr:rowOff>
                  </to>
                </anchor>
              </controlPr>
            </control>
          </mc:Choice>
        </mc:AlternateContent>
        <mc:AlternateContent xmlns:mc="http://schemas.openxmlformats.org/markup-compatibility/2006">
          <mc:Choice Requires="x14">
            <control shapeId="50195" r:id="rId35" name="Check Box 19">
              <controlPr defaultSize="0" autoFill="0" autoLine="0" autoPict="0">
                <anchor moveWithCells="1">
                  <from>
                    <xdr:col>0</xdr:col>
                    <xdr:colOff>190500</xdr:colOff>
                    <xdr:row>38</xdr:row>
                    <xdr:rowOff>133350</xdr:rowOff>
                  </from>
                  <to>
                    <xdr:col>1</xdr:col>
                    <xdr:colOff>323850</xdr:colOff>
                    <xdr:row>40</xdr:row>
                    <xdr:rowOff>38100</xdr:rowOff>
                  </to>
                </anchor>
              </controlPr>
            </control>
          </mc:Choice>
        </mc:AlternateContent>
        <mc:AlternateContent xmlns:mc="http://schemas.openxmlformats.org/markup-compatibility/2006">
          <mc:Choice Requires="x14">
            <control shapeId="50196" r:id="rId36" name="Check Box 20">
              <controlPr defaultSize="0" autoFill="0" autoLine="0" autoPict="0">
                <anchor moveWithCells="1">
                  <from>
                    <xdr:col>2</xdr:col>
                    <xdr:colOff>180975</xdr:colOff>
                    <xdr:row>38</xdr:row>
                    <xdr:rowOff>133350</xdr:rowOff>
                  </from>
                  <to>
                    <xdr:col>3</xdr:col>
                    <xdr:colOff>304800</xdr:colOff>
                    <xdr:row>40</xdr:row>
                    <xdr:rowOff>38100</xdr:rowOff>
                  </to>
                </anchor>
              </controlPr>
            </control>
          </mc:Choice>
        </mc:AlternateContent>
        <mc:AlternateContent xmlns:mc="http://schemas.openxmlformats.org/markup-compatibility/2006">
          <mc:Choice Requires="x14">
            <control shapeId="50197" r:id="rId37" name="Check Box 21">
              <controlPr defaultSize="0" autoFill="0" autoLine="0" autoPict="0">
                <anchor moveWithCells="1">
                  <from>
                    <xdr:col>1</xdr:col>
                    <xdr:colOff>200025</xdr:colOff>
                    <xdr:row>38</xdr:row>
                    <xdr:rowOff>152400</xdr:rowOff>
                  </from>
                  <to>
                    <xdr:col>2</xdr:col>
                    <xdr:colOff>47625</xdr:colOff>
                    <xdr:row>40</xdr:row>
                    <xdr:rowOff>47625</xdr:rowOff>
                  </to>
                </anchor>
              </controlPr>
            </control>
          </mc:Choice>
        </mc:AlternateContent>
        <mc:AlternateContent xmlns:mc="http://schemas.openxmlformats.org/markup-compatibility/2006">
          <mc:Choice Requires="x14">
            <control shapeId="50198" r:id="rId38" name="Check Box 22">
              <controlPr defaultSize="0" autoFill="0" autoLine="0" autoPict="0">
                <anchor moveWithCells="1">
                  <from>
                    <xdr:col>0</xdr:col>
                    <xdr:colOff>171450</xdr:colOff>
                    <xdr:row>17</xdr:row>
                    <xdr:rowOff>152400</xdr:rowOff>
                  </from>
                  <to>
                    <xdr:col>0</xdr:col>
                    <xdr:colOff>590550</xdr:colOff>
                    <xdr:row>19</xdr:row>
                    <xdr:rowOff>19050</xdr:rowOff>
                  </to>
                </anchor>
              </controlPr>
            </control>
          </mc:Choice>
        </mc:AlternateContent>
        <mc:AlternateContent xmlns:mc="http://schemas.openxmlformats.org/markup-compatibility/2006">
          <mc:Choice Requires="x14">
            <control shapeId="50199" r:id="rId39" name="Check Box 23">
              <controlPr defaultSize="0" autoFill="0" autoLine="0" autoPict="0">
                <anchor moveWithCells="1">
                  <from>
                    <xdr:col>2</xdr:col>
                    <xdr:colOff>200025</xdr:colOff>
                    <xdr:row>17</xdr:row>
                    <xdr:rowOff>152400</xdr:rowOff>
                  </from>
                  <to>
                    <xdr:col>3</xdr:col>
                    <xdr:colOff>28575</xdr:colOff>
                    <xdr:row>19</xdr:row>
                    <xdr:rowOff>19050</xdr:rowOff>
                  </to>
                </anchor>
              </controlPr>
            </control>
          </mc:Choice>
        </mc:AlternateContent>
        <mc:AlternateContent xmlns:mc="http://schemas.openxmlformats.org/markup-compatibility/2006">
          <mc:Choice Requires="x14">
            <control shapeId="50200" r:id="rId40" name="Check Box 24">
              <controlPr defaultSize="0" autoFill="0" autoLine="0" autoPict="0">
                <anchor moveWithCells="1">
                  <from>
                    <xdr:col>1</xdr:col>
                    <xdr:colOff>180975</xdr:colOff>
                    <xdr:row>17</xdr:row>
                    <xdr:rowOff>142875</xdr:rowOff>
                  </from>
                  <to>
                    <xdr:col>1</xdr:col>
                    <xdr:colOff>600075</xdr:colOff>
                    <xdr:row>19</xdr:row>
                    <xdr:rowOff>28575</xdr:rowOff>
                  </to>
                </anchor>
              </controlPr>
            </control>
          </mc:Choice>
        </mc:AlternateContent>
        <mc:AlternateContent xmlns:mc="http://schemas.openxmlformats.org/markup-compatibility/2006">
          <mc:Choice Requires="x14">
            <control shapeId="50201" r:id="rId41" name="Check Box 25">
              <controlPr defaultSize="0" autoFill="0" autoLine="0" autoPict="0">
                <anchor moveWithCells="1">
                  <from>
                    <xdr:col>0</xdr:col>
                    <xdr:colOff>190500</xdr:colOff>
                    <xdr:row>22</xdr:row>
                    <xdr:rowOff>171450</xdr:rowOff>
                  </from>
                  <to>
                    <xdr:col>1</xdr:col>
                    <xdr:colOff>38100</xdr:colOff>
                    <xdr:row>23</xdr:row>
                    <xdr:rowOff>238125</xdr:rowOff>
                  </to>
                </anchor>
              </controlPr>
            </control>
          </mc:Choice>
        </mc:AlternateContent>
        <mc:AlternateContent xmlns:mc="http://schemas.openxmlformats.org/markup-compatibility/2006">
          <mc:Choice Requires="x14">
            <control shapeId="50202" r:id="rId42" name="Check Box 26">
              <controlPr defaultSize="0" autoFill="0" autoLine="0" autoPict="0">
                <anchor moveWithCells="1">
                  <from>
                    <xdr:col>2</xdr:col>
                    <xdr:colOff>200025</xdr:colOff>
                    <xdr:row>22</xdr:row>
                    <xdr:rowOff>171450</xdr:rowOff>
                  </from>
                  <to>
                    <xdr:col>2</xdr:col>
                    <xdr:colOff>495300</xdr:colOff>
                    <xdr:row>23</xdr:row>
                    <xdr:rowOff>238125</xdr:rowOff>
                  </to>
                </anchor>
              </controlPr>
            </control>
          </mc:Choice>
        </mc:AlternateContent>
        <mc:AlternateContent xmlns:mc="http://schemas.openxmlformats.org/markup-compatibility/2006">
          <mc:Choice Requires="x14">
            <control shapeId="50203" r:id="rId43" name="Check Box 27">
              <controlPr defaultSize="0" autoFill="0" autoLine="0" autoPict="0">
                <anchor moveWithCells="1">
                  <from>
                    <xdr:col>1</xdr:col>
                    <xdr:colOff>180975</xdr:colOff>
                    <xdr:row>22</xdr:row>
                    <xdr:rowOff>171450</xdr:rowOff>
                  </from>
                  <to>
                    <xdr:col>1</xdr:col>
                    <xdr:colOff>533400</xdr:colOff>
                    <xdr:row>23</xdr:row>
                    <xdr:rowOff>238125</xdr:rowOff>
                  </to>
                </anchor>
              </controlPr>
            </control>
          </mc:Choice>
        </mc:AlternateContent>
        <mc:AlternateContent xmlns:mc="http://schemas.openxmlformats.org/markup-compatibility/2006">
          <mc:Choice Requires="x14">
            <control shapeId="50204" r:id="rId44" name="Check Box 28">
              <controlPr defaultSize="0" autoFill="0" autoLine="0" autoPict="0">
                <anchor moveWithCells="1">
                  <from>
                    <xdr:col>0</xdr:col>
                    <xdr:colOff>171450</xdr:colOff>
                    <xdr:row>27</xdr:row>
                    <xdr:rowOff>171450</xdr:rowOff>
                  </from>
                  <to>
                    <xdr:col>0</xdr:col>
                    <xdr:colOff>390525</xdr:colOff>
                    <xdr:row>29</xdr:row>
                    <xdr:rowOff>57150</xdr:rowOff>
                  </to>
                </anchor>
              </controlPr>
            </control>
          </mc:Choice>
        </mc:AlternateContent>
        <mc:AlternateContent xmlns:mc="http://schemas.openxmlformats.org/markup-compatibility/2006">
          <mc:Choice Requires="x14">
            <control shapeId="50205" r:id="rId45" name="Check Box 29">
              <controlPr defaultSize="0" autoFill="0" autoLine="0" autoPict="0">
                <anchor moveWithCells="1">
                  <from>
                    <xdr:col>2</xdr:col>
                    <xdr:colOff>200025</xdr:colOff>
                    <xdr:row>27</xdr:row>
                    <xdr:rowOff>171450</xdr:rowOff>
                  </from>
                  <to>
                    <xdr:col>2</xdr:col>
                    <xdr:colOff>400050</xdr:colOff>
                    <xdr:row>29</xdr:row>
                    <xdr:rowOff>57150</xdr:rowOff>
                  </to>
                </anchor>
              </controlPr>
            </control>
          </mc:Choice>
        </mc:AlternateContent>
        <mc:AlternateContent xmlns:mc="http://schemas.openxmlformats.org/markup-compatibility/2006">
          <mc:Choice Requires="x14">
            <control shapeId="50206" r:id="rId46" name="Check Box 30">
              <controlPr defaultSize="0" autoFill="0" autoLine="0" autoPict="0">
                <anchor moveWithCells="1">
                  <from>
                    <xdr:col>1</xdr:col>
                    <xdr:colOff>180975</xdr:colOff>
                    <xdr:row>27</xdr:row>
                    <xdr:rowOff>171450</xdr:rowOff>
                  </from>
                  <to>
                    <xdr:col>1</xdr:col>
                    <xdr:colOff>428625</xdr:colOff>
                    <xdr:row>29</xdr:row>
                    <xdr:rowOff>57150</xdr:rowOff>
                  </to>
                </anchor>
              </controlPr>
            </control>
          </mc:Choice>
        </mc:AlternateContent>
        <mc:AlternateContent xmlns:mc="http://schemas.openxmlformats.org/markup-compatibility/2006">
          <mc:Choice Requires="x14">
            <control shapeId="50207" r:id="rId47" name="Check Box 31">
              <controlPr defaultSize="0" autoFill="0" autoLine="0" autoPict="0">
                <anchor moveWithCells="1">
                  <from>
                    <xdr:col>0</xdr:col>
                    <xdr:colOff>209550</xdr:colOff>
                    <xdr:row>34</xdr:row>
                    <xdr:rowOff>104775</xdr:rowOff>
                  </from>
                  <to>
                    <xdr:col>1</xdr:col>
                    <xdr:colOff>28575</xdr:colOff>
                    <xdr:row>36</xdr:row>
                    <xdr:rowOff>38100</xdr:rowOff>
                  </to>
                </anchor>
              </controlPr>
            </control>
          </mc:Choice>
        </mc:AlternateContent>
        <mc:AlternateContent xmlns:mc="http://schemas.openxmlformats.org/markup-compatibility/2006">
          <mc:Choice Requires="x14">
            <control shapeId="50208" r:id="rId48" name="Check Box 32">
              <controlPr defaultSize="0" autoFill="0" autoLine="0" autoPict="0">
                <anchor moveWithCells="1">
                  <from>
                    <xdr:col>2</xdr:col>
                    <xdr:colOff>209550</xdr:colOff>
                    <xdr:row>34</xdr:row>
                    <xdr:rowOff>133350</xdr:rowOff>
                  </from>
                  <to>
                    <xdr:col>2</xdr:col>
                    <xdr:colOff>600075</xdr:colOff>
                    <xdr:row>36</xdr:row>
                    <xdr:rowOff>28575</xdr:rowOff>
                  </to>
                </anchor>
              </controlPr>
            </control>
          </mc:Choice>
        </mc:AlternateContent>
        <mc:AlternateContent xmlns:mc="http://schemas.openxmlformats.org/markup-compatibility/2006">
          <mc:Choice Requires="x14">
            <control shapeId="50209" r:id="rId49" name="Check Box 33">
              <controlPr defaultSize="0" autoFill="0" autoLine="0" autoPict="0">
                <anchor moveWithCells="1">
                  <from>
                    <xdr:col>1</xdr:col>
                    <xdr:colOff>209550</xdr:colOff>
                    <xdr:row>34</xdr:row>
                    <xdr:rowOff>123825</xdr:rowOff>
                  </from>
                  <to>
                    <xdr:col>2</xdr:col>
                    <xdr:colOff>38100</xdr:colOff>
                    <xdr:row>36</xdr:row>
                    <xdr:rowOff>57150</xdr:rowOff>
                  </to>
                </anchor>
              </controlPr>
            </control>
          </mc:Choice>
        </mc:AlternateContent>
        <mc:AlternateContent xmlns:mc="http://schemas.openxmlformats.org/markup-compatibility/2006">
          <mc:Choice Requires="x14">
            <control shapeId="50210" r:id="rId50" name="Check Box 34">
              <controlPr defaultSize="0" autoFill="0" autoLine="0" autoPict="0">
                <anchor moveWithCells="1">
                  <from>
                    <xdr:col>0</xdr:col>
                    <xdr:colOff>171450</xdr:colOff>
                    <xdr:row>43</xdr:row>
                    <xdr:rowOff>200025</xdr:rowOff>
                  </from>
                  <to>
                    <xdr:col>1</xdr:col>
                    <xdr:colOff>304800</xdr:colOff>
                    <xdr:row>45</xdr:row>
                    <xdr:rowOff>66675</xdr:rowOff>
                  </to>
                </anchor>
              </controlPr>
            </control>
          </mc:Choice>
        </mc:AlternateContent>
        <mc:AlternateContent xmlns:mc="http://schemas.openxmlformats.org/markup-compatibility/2006">
          <mc:Choice Requires="x14">
            <control shapeId="50211" r:id="rId51" name="Check Box 35">
              <controlPr defaultSize="0" autoFill="0" autoLine="0" autoPict="0">
                <anchor moveWithCells="1">
                  <from>
                    <xdr:col>2</xdr:col>
                    <xdr:colOff>200025</xdr:colOff>
                    <xdr:row>43</xdr:row>
                    <xdr:rowOff>190500</xdr:rowOff>
                  </from>
                  <to>
                    <xdr:col>3</xdr:col>
                    <xdr:colOff>323850</xdr:colOff>
                    <xdr:row>45</xdr:row>
                    <xdr:rowOff>57150</xdr:rowOff>
                  </to>
                </anchor>
              </controlPr>
            </control>
          </mc:Choice>
        </mc:AlternateContent>
        <mc:AlternateContent xmlns:mc="http://schemas.openxmlformats.org/markup-compatibility/2006">
          <mc:Choice Requires="x14">
            <control shapeId="50212" r:id="rId52" name="Check Box 36">
              <controlPr defaultSize="0" autoFill="0" autoLine="0" autoPict="0">
                <anchor moveWithCells="1">
                  <from>
                    <xdr:col>1</xdr:col>
                    <xdr:colOff>190500</xdr:colOff>
                    <xdr:row>43</xdr:row>
                    <xdr:rowOff>190500</xdr:rowOff>
                  </from>
                  <to>
                    <xdr:col>2</xdr:col>
                    <xdr:colOff>38100</xdr:colOff>
                    <xdr:row>45</xdr:row>
                    <xdr:rowOff>47625</xdr:rowOff>
                  </to>
                </anchor>
              </controlPr>
            </control>
          </mc:Choice>
        </mc:AlternateContent>
        <mc:AlternateContent xmlns:mc="http://schemas.openxmlformats.org/markup-compatibility/2006">
          <mc:Choice Requires="x14">
            <control shapeId="50213" r:id="rId53" name="Check Box 37">
              <controlPr defaultSize="0" autoFill="0" autoLine="0" autoPict="0">
                <anchor moveWithCells="1">
                  <from>
                    <xdr:col>0</xdr:col>
                    <xdr:colOff>161925</xdr:colOff>
                    <xdr:row>48</xdr:row>
                    <xdr:rowOff>142875</xdr:rowOff>
                  </from>
                  <to>
                    <xdr:col>1</xdr:col>
                    <xdr:colOff>295275</xdr:colOff>
                    <xdr:row>50</xdr:row>
                    <xdr:rowOff>47625</xdr:rowOff>
                  </to>
                </anchor>
              </controlPr>
            </control>
          </mc:Choice>
        </mc:AlternateContent>
        <mc:AlternateContent xmlns:mc="http://schemas.openxmlformats.org/markup-compatibility/2006">
          <mc:Choice Requires="x14">
            <control shapeId="50214" r:id="rId54" name="Check Box 38">
              <controlPr defaultSize="0" autoFill="0" autoLine="0" autoPict="0">
                <anchor moveWithCells="1">
                  <from>
                    <xdr:col>2</xdr:col>
                    <xdr:colOff>180975</xdr:colOff>
                    <xdr:row>48</xdr:row>
                    <xdr:rowOff>152400</xdr:rowOff>
                  </from>
                  <to>
                    <xdr:col>3</xdr:col>
                    <xdr:colOff>304800</xdr:colOff>
                    <xdr:row>50</xdr:row>
                    <xdr:rowOff>57150</xdr:rowOff>
                  </to>
                </anchor>
              </controlPr>
            </control>
          </mc:Choice>
        </mc:AlternateContent>
        <mc:AlternateContent xmlns:mc="http://schemas.openxmlformats.org/markup-compatibility/2006">
          <mc:Choice Requires="x14">
            <control shapeId="50215" r:id="rId55" name="Check Box 39">
              <controlPr defaultSize="0" autoFill="0" autoLine="0" autoPict="0">
                <anchor moveWithCells="1">
                  <from>
                    <xdr:col>1</xdr:col>
                    <xdr:colOff>190500</xdr:colOff>
                    <xdr:row>48</xdr:row>
                    <xdr:rowOff>142875</xdr:rowOff>
                  </from>
                  <to>
                    <xdr:col>2</xdr:col>
                    <xdr:colOff>38100</xdr:colOff>
                    <xdr:row>50</xdr:row>
                    <xdr:rowOff>38100</xdr:rowOff>
                  </to>
                </anchor>
              </controlPr>
            </control>
          </mc:Choice>
        </mc:AlternateContent>
        <mc:AlternateContent xmlns:mc="http://schemas.openxmlformats.org/markup-compatibility/2006">
          <mc:Choice Requires="x14">
            <control shapeId="50216" r:id="rId56" name="Check Box 40">
              <controlPr defaultSize="0" autoFill="0" autoLine="0" autoPict="0">
                <anchor moveWithCells="1">
                  <from>
                    <xdr:col>0</xdr:col>
                    <xdr:colOff>209550</xdr:colOff>
                    <xdr:row>54</xdr:row>
                    <xdr:rowOff>152400</xdr:rowOff>
                  </from>
                  <to>
                    <xdr:col>1</xdr:col>
                    <xdr:colOff>342900</xdr:colOff>
                    <xdr:row>56</xdr:row>
                    <xdr:rowOff>57150</xdr:rowOff>
                  </to>
                </anchor>
              </controlPr>
            </control>
          </mc:Choice>
        </mc:AlternateContent>
        <mc:AlternateContent xmlns:mc="http://schemas.openxmlformats.org/markup-compatibility/2006">
          <mc:Choice Requires="x14">
            <control shapeId="50217" r:id="rId57" name="Check Box 41">
              <controlPr defaultSize="0" autoFill="0" autoLine="0" autoPict="0">
                <anchor moveWithCells="1">
                  <from>
                    <xdr:col>2</xdr:col>
                    <xdr:colOff>190500</xdr:colOff>
                    <xdr:row>54</xdr:row>
                    <xdr:rowOff>161925</xdr:rowOff>
                  </from>
                  <to>
                    <xdr:col>3</xdr:col>
                    <xdr:colOff>314325</xdr:colOff>
                    <xdr:row>56</xdr:row>
                    <xdr:rowOff>66675</xdr:rowOff>
                  </to>
                </anchor>
              </controlPr>
            </control>
          </mc:Choice>
        </mc:AlternateContent>
        <mc:AlternateContent xmlns:mc="http://schemas.openxmlformats.org/markup-compatibility/2006">
          <mc:Choice Requires="x14">
            <control shapeId="50218" r:id="rId58" name="Check Box 42">
              <controlPr defaultSize="0" autoFill="0" autoLine="0" autoPict="0">
                <anchor moveWithCells="1">
                  <from>
                    <xdr:col>1</xdr:col>
                    <xdr:colOff>200025</xdr:colOff>
                    <xdr:row>54</xdr:row>
                    <xdr:rowOff>152400</xdr:rowOff>
                  </from>
                  <to>
                    <xdr:col>2</xdr:col>
                    <xdr:colOff>47625</xdr:colOff>
                    <xdr:row>56</xdr:row>
                    <xdr:rowOff>47625</xdr:rowOff>
                  </to>
                </anchor>
              </controlPr>
            </control>
          </mc:Choice>
        </mc:AlternateContent>
        <mc:AlternateContent xmlns:mc="http://schemas.openxmlformats.org/markup-compatibility/2006">
          <mc:Choice Requires="x14">
            <control shapeId="50219" r:id="rId59" name="Check Box 43">
              <controlPr defaultSize="0" autoFill="0" autoLine="0" autoPict="0">
                <anchor moveWithCells="1">
                  <from>
                    <xdr:col>0</xdr:col>
                    <xdr:colOff>209550</xdr:colOff>
                    <xdr:row>56</xdr:row>
                    <xdr:rowOff>161925</xdr:rowOff>
                  </from>
                  <to>
                    <xdr:col>1</xdr:col>
                    <xdr:colOff>342900</xdr:colOff>
                    <xdr:row>58</xdr:row>
                    <xdr:rowOff>66675</xdr:rowOff>
                  </to>
                </anchor>
              </controlPr>
            </control>
          </mc:Choice>
        </mc:AlternateContent>
        <mc:AlternateContent xmlns:mc="http://schemas.openxmlformats.org/markup-compatibility/2006">
          <mc:Choice Requires="x14">
            <control shapeId="50220" r:id="rId60" name="Check Box 44">
              <controlPr defaultSize="0" autoFill="0" autoLine="0" autoPict="0">
                <anchor moveWithCells="1">
                  <from>
                    <xdr:col>2</xdr:col>
                    <xdr:colOff>190500</xdr:colOff>
                    <xdr:row>56</xdr:row>
                    <xdr:rowOff>171450</xdr:rowOff>
                  </from>
                  <to>
                    <xdr:col>3</xdr:col>
                    <xdr:colOff>314325</xdr:colOff>
                    <xdr:row>58</xdr:row>
                    <xdr:rowOff>76200</xdr:rowOff>
                  </to>
                </anchor>
              </controlPr>
            </control>
          </mc:Choice>
        </mc:AlternateContent>
        <mc:AlternateContent xmlns:mc="http://schemas.openxmlformats.org/markup-compatibility/2006">
          <mc:Choice Requires="x14">
            <control shapeId="50221" r:id="rId61" name="Check Box 45">
              <controlPr defaultSize="0" autoFill="0" autoLine="0" autoPict="0">
                <anchor moveWithCells="1">
                  <from>
                    <xdr:col>1</xdr:col>
                    <xdr:colOff>200025</xdr:colOff>
                    <xdr:row>56</xdr:row>
                    <xdr:rowOff>161925</xdr:rowOff>
                  </from>
                  <to>
                    <xdr:col>2</xdr:col>
                    <xdr:colOff>47625</xdr:colOff>
                    <xdr:row>58</xdr:row>
                    <xdr:rowOff>57150</xdr:rowOff>
                  </to>
                </anchor>
              </controlPr>
            </control>
          </mc:Choice>
        </mc:AlternateContent>
        <mc:AlternateContent xmlns:mc="http://schemas.openxmlformats.org/markup-compatibility/2006">
          <mc:Choice Requires="x14">
            <control shapeId="50222" r:id="rId62" name="Check Box 46">
              <controlPr defaultSize="0" autoFill="0" autoLine="0" autoPict="0">
                <anchor moveWithCells="1">
                  <from>
                    <xdr:col>0</xdr:col>
                    <xdr:colOff>200025</xdr:colOff>
                    <xdr:row>58</xdr:row>
                    <xdr:rowOff>142875</xdr:rowOff>
                  </from>
                  <to>
                    <xdr:col>1</xdr:col>
                    <xdr:colOff>333375</xdr:colOff>
                    <xdr:row>60</xdr:row>
                    <xdr:rowOff>47625</xdr:rowOff>
                  </to>
                </anchor>
              </controlPr>
            </control>
          </mc:Choice>
        </mc:AlternateContent>
        <mc:AlternateContent xmlns:mc="http://schemas.openxmlformats.org/markup-compatibility/2006">
          <mc:Choice Requires="x14">
            <control shapeId="50223" r:id="rId63" name="Check Box 47">
              <controlPr defaultSize="0" autoFill="0" autoLine="0" autoPict="0">
                <anchor moveWithCells="1">
                  <from>
                    <xdr:col>2</xdr:col>
                    <xdr:colOff>190500</xdr:colOff>
                    <xdr:row>58</xdr:row>
                    <xdr:rowOff>152400</xdr:rowOff>
                  </from>
                  <to>
                    <xdr:col>3</xdr:col>
                    <xdr:colOff>314325</xdr:colOff>
                    <xdr:row>60</xdr:row>
                    <xdr:rowOff>57150</xdr:rowOff>
                  </to>
                </anchor>
              </controlPr>
            </control>
          </mc:Choice>
        </mc:AlternateContent>
        <mc:AlternateContent xmlns:mc="http://schemas.openxmlformats.org/markup-compatibility/2006">
          <mc:Choice Requires="x14">
            <control shapeId="50224" r:id="rId64" name="Check Box 48">
              <controlPr defaultSize="0" autoFill="0" autoLine="0" autoPict="0">
                <anchor moveWithCells="1">
                  <from>
                    <xdr:col>1</xdr:col>
                    <xdr:colOff>200025</xdr:colOff>
                    <xdr:row>58</xdr:row>
                    <xdr:rowOff>161925</xdr:rowOff>
                  </from>
                  <to>
                    <xdr:col>2</xdr:col>
                    <xdr:colOff>47625</xdr:colOff>
                    <xdr:row>60</xdr:row>
                    <xdr:rowOff>57150</xdr:rowOff>
                  </to>
                </anchor>
              </controlPr>
            </control>
          </mc:Choice>
        </mc:AlternateContent>
        <mc:AlternateContent xmlns:mc="http://schemas.openxmlformats.org/markup-compatibility/2006">
          <mc:Choice Requires="x14">
            <control shapeId="50225" r:id="rId65" name="Check Box 49">
              <controlPr defaultSize="0" autoFill="0" autoLine="0" autoPict="0">
                <anchor moveWithCells="1">
                  <from>
                    <xdr:col>0</xdr:col>
                    <xdr:colOff>200025</xdr:colOff>
                    <xdr:row>60</xdr:row>
                    <xdr:rowOff>152400</xdr:rowOff>
                  </from>
                  <to>
                    <xdr:col>1</xdr:col>
                    <xdr:colOff>333375</xdr:colOff>
                    <xdr:row>62</xdr:row>
                    <xdr:rowOff>57150</xdr:rowOff>
                  </to>
                </anchor>
              </controlPr>
            </control>
          </mc:Choice>
        </mc:AlternateContent>
        <mc:AlternateContent xmlns:mc="http://schemas.openxmlformats.org/markup-compatibility/2006">
          <mc:Choice Requires="x14">
            <control shapeId="50226" r:id="rId66" name="Check Box 50">
              <controlPr defaultSize="0" autoFill="0" autoLine="0" autoPict="0">
                <anchor moveWithCells="1">
                  <from>
                    <xdr:col>2</xdr:col>
                    <xdr:colOff>190500</xdr:colOff>
                    <xdr:row>60</xdr:row>
                    <xdr:rowOff>161925</xdr:rowOff>
                  </from>
                  <to>
                    <xdr:col>3</xdr:col>
                    <xdr:colOff>314325</xdr:colOff>
                    <xdr:row>62</xdr:row>
                    <xdr:rowOff>66675</xdr:rowOff>
                  </to>
                </anchor>
              </controlPr>
            </control>
          </mc:Choice>
        </mc:AlternateContent>
        <mc:AlternateContent xmlns:mc="http://schemas.openxmlformats.org/markup-compatibility/2006">
          <mc:Choice Requires="x14">
            <control shapeId="50227" r:id="rId67" name="Check Box 51">
              <controlPr defaultSize="0" autoFill="0" autoLine="0" autoPict="0">
                <anchor moveWithCells="1">
                  <from>
                    <xdr:col>1</xdr:col>
                    <xdr:colOff>190500</xdr:colOff>
                    <xdr:row>60</xdr:row>
                    <xdr:rowOff>142875</xdr:rowOff>
                  </from>
                  <to>
                    <xdr:col>2</xdr:col>
                    <xdr:colOff>38100</xdr:colOff>
                    <xdr:row>62</xdr:row>
                    <xdr:rowOff>38100</xdr:rowOff>
                  </to>
                </anchor>
              </controlPr>
            </control>
          </mc:Choice>
        </mc:AlternateContent>
        <mc:AlternateContent xmlns:mc="http://schemas.openxmlformats.org/markup-compatibility/2006">
          <mc:Choice Requires="x14">
            <control shapeId="50228" r:id="rId68" name="Check Box 52">
              <controlPr defaultSize="0" autoFill="0" autoLine="0" autoPict="0">
                <anchor moveWithCells="1">
                  <from>
                    <xdr:col>0</xdr:col>
                    <xdr:colOff>190500</xdr:colOff>
                    <xdr:row>74</xdr:row>
                    <xdr:rowOff>161925</xdr:rowOff>
                  </from>
                  <to>
                    <xdr:col>1</xdr:col>
                    <xdr:colOff>209550</xdr:colOff>
                    <xdr:row>76</xdr:row>
                    <xdr:rowOff>0</xdr:rowOff>
                  </to>
                </anchor>
              </controlPr>
            </control>
          </mc:Choice>
        </mc:AlternateContent>
        <mc:AlternateContent xmlns:mc="http://schemas.openxmlformats.org/markup-compatibility/2006">
          <mc:Choice Requires="x14">
            <control shapeId="50229" r:id="rId69" name="Check Box 53">
              <controlPr defaultSize="0" autoFill="0" autoLine="0" autoPict="0">
                <anchor moveWithCells="1">
                  <from>
                    <xdr:col>2</xdr:col>
                    <xdr:colOff>200025</xdr:colOff>
                    <xdr:row>74</xdr:row>
                    <xdr:rowOff>180975</xdr:rowOff>
                  </from>
                  <to>
                    <xdr:col>3</xdr:col>
                    <xdr:colOff>190500</xdr:colOff>
                    <xdr:row>76</xdr:row>
                    <xdr:rowOff>0</xdr:rowOff>
                  </to>
                </anchor>
              </controlPr>
            </control>
          </mc:Choice>
        </mc:AlternateContent>
        <mc:AlternateContent xmlns:mc="http://schemas.openxmlformats.org/markup-compatibility/2006">
          <mc:Choice Requires="x14">
            <control shapeId="50230" r:id="rId70" name="Check Box 54">
              <controlPr defaultSize="0" autoFill="0" autoLine="0" autoPict="0">
                <anchor moveWithCells="1">
                  <from>
                    <xdr:col>1</xdr:col>
                    <xdr:colOff>219075</xdr:colOff>
                    <xdr:row>74</xdr:row>
                    <xdr:rowOff>180975</xdr:rowOff>
                  </from>
                  <to>
                    <xdr:col>2</xdr:col>
                    <xdr:colOff>304800</xdr:colOff>
                    <xdr:row>76</xdr:row>
                    <xdr:rowOff>9525</xdr:rowOff>
                  </to>
                </anchor>
              </controlPr>
            </control>
          </mc:Choice>
        </mc:AlternateContent>
        <mc:AlternateContent xmlns:mc="http://schemas.openxmlformats.org/markup-compatibility/2006">
          <mc:Choice Requires="x14">
            <control shapeId="50231" r:id="rId71" name="Check Box 55">
              <controlPr defaultSize="0" autoFill="0" autoLine="0" autoPict="0">
                <anchor moveWithCells="1">
                  <from>
                    <xdr:col>0</xdr:col>
                    <xdr:colOff>200025</xdr:colOff>
                    <xdr:row>77</xdr:row>
                    <xdr:rowOff>9525</xdr:rowOff>
                  </from>
                  <to>
                    <xdr:col>1</xdr:col>
                    <xdr:colOff>190500</xdr:colOff>
                    <xdr:row>78</xdr:row>
                    <xdr:rowOff>0</xdr:rowOff>
                  </to>
                </anchor>
              </controlPr>
            </control>
          </mc:Choice>
        </mc:AlternateContent>
        <mc:AlternateContent xmlns:mc="http://schemas.openxmlformats.org/markup-compatibility/2006">
          <mc:Choice Requires="x14">
            <control shapeId="50232" r:id="rId72" name="Check Box 56">
              <controlPr defaultSize="0" autoFill="0" autoLine="0" autoPict="0">
                <anchor moveWithCells="1">
                  <from>
                    <xdr:col>2</xdr:col>
                    <xdr:colOff>180975</xdr:colOff>
                    <xdr:row>77</xdr:row>
                    <xdr:rowOff>0</xdr:rowOff>
                  </from>
                  <to>
                    <xdr:col>3</xdr:col>
                    <xdr:colOff>219075</xdr:colOff>
                    <xdr:row>78</xdr:row>
                    <xdr:rowOff>0</xdr:rowOff>
                  </to>
                </anchor>
              </controlPr>
            </control>
          </mc:Choice>
        </mc:AlternateContent>
        <mc:AlternateContent xmlns:mc="http://schemas.openxmlformats.org/markup-compatibility/2006">
          <mc:Choice Requires="x14">
            <control shapeId="50233" r:id="rId73" name="Check Box 57">
              <controlPr defaultSize="0" autoFill="0" autoLine="0" autoPict="0">
                <anchor moveWithCells="1">
                  <from>
                    <xdr:col>1</xdr:col>
                    <xdr:colOff>190500</xdr:colOff>
                    <xdr:row>77</xdr:row>
                    <xdr:rowOff>19050</xdr:rowOff>
                  </from>
                  <to>
                    <xdr:col>2</xdr:col>
                    <xdr:colOff>266700</xdr:colOff>
                    <xdr:row>77</xdr:row>
                    <xdr:rowOff>390525</xdr:rowOff>
                  </to>
                </anchor>
              </controlPr>
            </control>
          </mc:Choice>
        </mc:AlternateContent>
        <mc:AlternateContent xmlns:mc="http://schemas.openxmlformats.org/markup-compatibility/2006">
          <mc:Choice Requires="x14">
            <control shapeId="50234" r:id="rId74" name="Check Box 58">
              <controlPr defaultSize="0" autoFill="0" autoLine="0" autoPict="0">
                <anchor moveWithCells="1">
                  <from>
                    <xdr:col>0</xdr:col>
                    <xdr:colOff>171450</xdr:colOff>
                    <xdr:row>67</xdr:row>
                    <xdr:rowOff>161925</xdr:rowOff>
                  </from>
                  <to>
                    <xdr:col>1</xdr:col>
                    <xdr:colOff>304800</xdr:colOff>
                    <xdr:row>69</xdr:row>
                    <xdr:rowOff>47625</xdr:rowOff>
                  </to>
                </anchor>
              </controlPr>
            </control>
          </mc:Choice>
        </mc:AlternateContent>
        <mc:AlternateContent xmlns:mc="http://schemas.openxmlformats.org/markup-compatibility/2006">
          <mc:Choice Requires="x14">
            <control shapeId="50235" r:id="rId75" name="Check Box 59">
              <controlPr defaultSize="0" autoFill="0" autoLine="0" autoPict="0">
                <anchor moveWithCells="1">
                  <from>
                    <xdr:col>2</xdr:col>
                    <xdr:colOff>180975</xdr:colOff>
                    <xdr:row>67</xdr:row>
                    <xdr:rowOff>152400</xdr:rowOff>
                  </from>
                  <to>
                    <xdr:col>3</xdr:col>
                    <xdr:colOff>304800</xdr:colOff>
                    <xdr:row>69</xdr:row>
                    <xdr:rowOff>38100</xdr:rowOff>
                  </to>
                </anchor>
              </controlPr>
            </control>
          </mc:Choice>
        </mc:AlternateContent>
        <mc:AlternateContent xmlns:mc="http://schemas.openxmlformats.org/markup-compatibility/2006">
          <mc:Choice Requires="x14">
            <control shapeId="50236" r:id="rId76" name="Check Box 60">
              <controlPr defaultSize="0" autoFill="0" autoLine="0" autoPict="0">
                <anchor moveWithCells="1">
                  <from>
                    <xdr:col>1</xdr:col>
                    <xdr:colOff>190500</xdr:colOff>
                    <xdr:row>67</xdr:row>
                    <xdr:rowOff>142875</xdr:rowOff>
                  </from>
                  <to>
                    <xdr:col>2</xdr:col>
                    <xdr:colOff>38100</xdr:colOff>
                    <xdr:row>69</xdr:row>
                    <xdr:rowOff>19050</xdr:rowOff>
                  </to>
                </anchor>
              </controlPr>
            </control>
          </mc:Choice>
        </mc:AlternateContent>
        <mc:AlternateContent xmlns:mc="http://schemas.openxmlformats.org/markup-compatibility/2006">
          <mc:Choice Requires="x14">
            <control shapeId="50237" r:id="rId77" name="Check Box 61">
              <controlPr defaultSize="0" autoFill="0" autoLine="0" autoPict="0">
                <anchor moveWithCells="1">
                  <from>
                    <xdr:col>0</xdr:col>
                    <xdr:colOff>171450</xdr:colOff>
                    <xdr:row>69</xdr:row>
                    <xdr:rowOff>161925</xdr:rowOff>
                  </from>
                  <to>
                    <xdr:col>1</xdr:col>
                    <xdr:colOff>304800</xdr:colOff>
                    <xdr:row>71</xdr:row>
                    <xdr:rowOff>0</xdr:rowOff>
                  </to>
                </anchor>
              </controlPr>
            </control>
          </mc:Choice>
        </mc:AlternateContent>
        <mc:AlternateContent xmlns:mc="http://schemas.openxmlformats.org/markup-compatibility/2006">
          <mc:Choice Requires="x14">
            <control shapeId="50238" r:id="rId78" name="Check Box 62">
              <controlPr defaultSize="0" autoFill="0" autoLine="0" autoPict="0">
                <anchor moveWithCells="1">
                  <from>
                    <xdr:col>2</xdr:col>
                    <xdr:colOff>171450</xdr:colOff>
                    <xdr:row>69</xdr:row>
                    <xdr:rowOff>171450</xdr:rowOff>
                  </from>
                  <to>
                    <xdr:col>3</xdr:col>
                    <xdr:colOff>295275</xdr:colOff>
                    <xdr:row>71</xdr:row>
                    <xdr:rowOff>9525</xdr:rowOff>
                  </to>
                </anchor>
              </controlPr>
            </control>
          </mc:Choice>
        </mc:AlternateContent>
        <mc:AlternateContent xmlns:mc="http://schemas.openxmlformats.org/markup-compatibility/2006">
          <mc:Choice Requires="x14">
            <control shapeId="50239" r:id="rId79" name="Check Box 63">
              <controlPr defaultSize="0" autoFill="0" autoLine="0" autoPict="0">
                <anchor moveWithCells="1">
                  <from>
                    <xdr:col>1</xdr:col>
                    <xdr:colOff>200025</xdr:colOff>
                    <xdr:row>69</xdr:row>
                    <xdr:rowOff>180975</xdr:rowOff>
                  </from>
                  <to>
                    <xdr:col>2</xdr:col>
                    <xdr:colOff>47625</xdr:colOff>
                    <xdr:row>71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2000000}">
          <x14:formula1>
            <xm:f>'Agency-County'!$A$2:$A$22</xm:f>
          </x14:formula1>
          <xm:sqref>G2:M2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sheetPr>
  <dimension ref="A1:M98"/>
  <sheetViews>
    <sheetView showGridLines="0" topLeftCell="A79" zoomScaleNormal="100" zoomScaleSheetLayoutView="100" workbookViewId="0">
      <selection activeCell="A98" sqref="A98:XFD98"/>
    </sheetView>
  </sheetViews>
  <sheetFormatPr defaultRowHeight="15" x14ac:dyDescent="0.25"/>
  <cols>
    <col min="3" max="3" width="10.28515625" customWidth="1"/>
    <col min="11" max="11" width="14" customWidth="1"/>
    <col min="12" max="12" width="10.42578125" customWidth="1"/>
    <col min="13" max="13" width="14.85546875" customWidth="1"/>
  </cols>
  <sheetData>
    <row r="1" spans="1:13" ht="2.85" customHeight="1" thickBot="1" x14ac:dyDescent="0.3">
      <c r="A1" s="1161"/>
      <c r="B1" s="1161"/>
      <c r="C1" s="1161"/>
      <c r="D1" s="1161"/>
      <c r="E1" s="1161"/>
      <c r="F1" s="1161"/>
      <c r="G1" s="1161"/>
      <c r="H1" s="1161"/>
      <c r="I1" s="1161"/>
      <c r="J1" s="1161"/>
      <c r="K1" s="1161"/>
      <c r="L1" s="1161"/>
      <c r="M1" s="1161"/>
    </row>
    <row r="2" spans="1:13" s="436" customFormat="1" ht="16.5" thickBot="1" x14ac:dyDescent="0.3">
      <c r="A2" s="615" t="s">
        <v>214</v>
      </c>
      <c r="B2" s="1364">
        <f>'Contact Info'!B3</f>
        <v>0</v>
      </c>
      <c r="C2" s="1364"/>
      <c r="D2" s="1229" t="s">
        <v>791</v>
      </c>
      <c r="E2" s="1229"/>
      <c r="F2" s="1229"/>
      <c r="G2" s="1228"/>
      <c r="H2" s="1228"/>
      <c r="I2" s="1228"/>
      <c r="J2" s="1228"/>
      <c r="K2" s="1228"/>
      <c r="L2" s="1228"/>
      <c r="M2" s="1228"/>
    </row>
    <row r="3" spans="1:13" ht="21.75" thickBot="1" x14ac:dyDescent="0.4">
      <c r="A3" s="1365" t="s">
        <v>968</v>
      </c>
      <c r="B3" s="1365"/>
      <c r="C3" s="1365"/>
      <c r="D3" s="1365"/>
      <c r="E3" s="1365"/>
      <c r="F3" s="1365"/>
      <c r="G3" s="1365"/>
      <c r="H3" s="1365"/>
      <c r="I3" s="1365"/>
      <c r="J3" s="1365"/>
      <c r="K3" s="1365"/>
      <c r="L3" s="1365"/>
      <c r="M3" s="1365"/>
    </row>
    <row r="4" spans="1:13" ht="30" customHeight="1" thickBot="1" x14ac:dyDescent="0.3">
      <c r="A4" s="1362" t="s">
        <v>896</v>
      </c>
      <c r="B4" s="1362"/>
      <c r="C4" s="1362"/>
      <c r="D4" s="1362"/>
      <c r="E4" s="1362"/>
      <c r="F4" s="1362"/>
      <c r="G4" s="1362"/>
      <c r="H4" s="1362"/>
      <c r="I4" s="1362"/>
      <c r="J4" s="1363" t="s">
        <v>793</v>
      </c>
      <c r="K4" s="1363"/>
      <c r="L4" s="1363" t="s">
        <v>794</v>
      </c>
      <c r="M4" s="1363"/>
    </row>
    <row r="5" spans="1:13" ht="19.899999999999999" customHeight="1" thickBot="1" x14ac:dyDescent="0.3">
      <c r="A5" s="1366" t="s">
        <v>851</v>
      </c>
      <c r="B5" s="1366"/>
      <c r="C5" s="1366"/>
      <c r="D5" s="1366"/>
      <c r="E5" s="1366"/>
      <c r="F5" s="1366"/>
      <c r="G5" s="1366"/>
      <c r="H5" s="1366"/>
      <c r="I5" s="1366"/>
      <c r="J5" s="1367"/>
      <c r="K5" s="1367"/>
      <c r="L5" s="1367"/>
      <c r="M5" s="1367"/>
    </row>
    <row r="6" spans="1:13" ht="19.899999999999999" customHeight="1" thickBot="1" x14ac:dyDescent="0.3">
      <c r="A6" s="1366" t="s">
        <v>852</v>
      </c>
      <c r="B6" s="1366"/>
      <c r="C6" s="1366"/>
      <c r="D6" s="1366"/>
      <c r="E6" s="1366"/>
      <c r="F6" s="1366"/>
      <c r="G6" s="1366"/>
      <c r="H6" s="1366"/>
      <c r="I6" s="1366"/>
      <c r="J6" s="1367"/>
      <c r="K6" s="1367"/>
      <c r="L6" s="1367"/>
      <c r="M6" s="1367"/>
    </row>
    <row r="7" spans="1:13" ht="19.899999999999999" customHeight="1" thickBot="1" x14ac:dyDescent="0.3">
      <c r="A7" s="1366" t="s">
        <v>414</v>
      </c>
      <c r="B7" s="1366"/>
      <c r="C7" s="1366"/>
      <c r="D7" s="1366"/>
      <c r="E7" s="1366"/>
      <c r="F7" s="1366"/>
      <c r="G7" s="1366"/>
      <c r="H7" s="1366"/>
      <c r="I7" s="1366"/>
      <c r="J7" s="1367"/>
      <c r="K7" s="1367"/>
      <c r="L7" s="1367"/>
      <c r="M7" s="1367"/>
    </row>
    <row r="8" spans="1:13" ht="19.899999999999999" customHeight="1" thickBot="1" x14ac:dyDescent="0.3">
      <c r="A8" s="1366" t="s">
        <v>925</v>
      </c>
      <c r="B8" s="1366"/>
      <c r="C8" s="1366"/>
      <c r="D8" s="1366"/>
      <c r="E8" s="1366"/>
      <c r="F8" s="1366"/>
      <c r="G8" s="1366"/>
      <c r="H8" s="1366"/>
      <c r="I8" s="1366"/>
      <c r="J8" s="1367"/>
      <c r="K8" s="1367"/>
      <c r="L8" s="1367"/>
      <c r="M8" s="1367"/>
    </row>
    <row r="9" spans="1:13" ht="15.75" thickBot="1" x14ac:dyDescent="0.3">
      <c r="A9" s="1458" t="s">
        <v>893</v>
      </c>
      <c r="B9" s="1459"/>
      <c r="C9" s="1459"/>
      <c r="D9" s="1459"/>
      <c r="E9" s="1459"/>
      <c r="F9" s="1459"/>
      <c r="G9" s="1459"/>
      <c r="H9" s="1459"/>
      <c r="I9" s="1459"/>
      <c r="J9" s="1459"/>
      <c r="K9" s="1459"/>
      <c r="L9" s="1459"/>
      <c r="M9" s="1460"/>
    </row>
    <row r="10" spans="1:13" ht="15.75" thickBot="1" x14ac:dyDescent="0.3">
      <c r="A10" s="1458"/>
      <c r="B10" s="1459"/>
      <c r="C10" s="1459"/>
      <c r="D10" s="1459"/>
      <c r="E10" s="1459"/>
      <c r="F10" s="1459"/>
      <c r="G10" s="1459"/>
      <c r="H10" s="1459"/>
      <c r="I10" s="1459"/>
      <c r="J10" s="1459"/>
      <c r="K10" s="1459"/>
      <c r="L10" s="1459"/>
      <c r="M10" s="1460"/>
    </row>
    <row r="11" spans="1:13" ht="15.75" thickBot="1" x14ac:dyDescent="0.3">
      <c r="A11" s="1458"/>
      <c r="B11" s="1459"/>
      <c r="C11" s="1459"/>
      <c r="D11" s="1459"/>
      <c r="E11" s="1459"/>
      <c r="F11" s="1459"/>
      <c r="G11" s="1459"/>
      <c r="H11" s="1459"/>
      <c r="I11" s="1459"/>
      <c r="J11" s="1459"/>
      <c r="K11" s="1459"/>
      <c r="L11" s="1459"/>
      <c r="M11" s="1460"/>
    </row>
    <row r="12" spans="1:13" ht="15.75" thickBot="1" x14ac:dyDescent="0.3">
      <c r="A12" s="1371" t="s">
        <v>796</v>
      </c>
      <c r="B12" s="1371"/>
      <c r="C12" s="1371"/>
      <c r="D12" s="1371"/>
      <c r="E12" s="1371"/>
      <c r="F12" s="1371"/>
      <c r="G12" s="1371"/>
      <c r="H12" s="1371"/>
      <c r="I12" s="1371"/>
      <c r="J12" s="1371"/>
      <c r="K12" s="1371"/>
      <c r="L12" s="1371"/>
      <c r="M12" s="1371"/>
    </row>
    <row r="13" spans="1:13" ht="15.75" customHeight="1" thickBot="1" x14ac:dyDescent="0.3">
      <c r="A13" s="1372" t="s">
        <v>797</v>
      </c>
      <c r="B13" s="1372"/>
      <c r="C13" s="1372"/>
      <c r="D13" s="1373" t="s">
        <v>25</v>
      </c>
      <c r="E13" s="1374"/>
      <c r="F13" s="1518"/>
      <c r="G13" s="1519"/>
      <c r="H13" s="1519"/>
      <c r="I13" s="1519"/>
      <c r="J13" s="1519"/>
      <c r="K13" s="1519"/>
      <c r="L13" s="1519"/>
      <c r="M13" s="1520"/>
    </row>
    <row r="14" spans="1:13" ht="15.75" customHeight="1" thickBot="1" x14ac:dyDescent="0.3">
      <c r="A14" s="1372"/>
      <c r="B14" s="1372"/>
      <c r="C14" s="1372"/>
      <c r="D14" s="1375"/>
      <c r="E14" s="1376"/>
      <c r="F14" s="1521"/>
      <c r="G14" s="1522"/>
      <c r="H14" s="1522"/>
      <c r="I14" s="1522"/>
      <c r="J14" s="1522"/>
      <c r="K14" s="1522"/>
      <c r="L14" s="1522"/>
      <c r="M14" s="1523"/>
    </row>
    <row r="15" spans="1:13" ht="15.75" thickBot="1" x14ac:dyDescent="0.3">
      <c r="A15" s="437" t="s">
        <v>804</v>
      </c>
      <c r="B15" s="437" t="s">
        <v>146</v>
      </c>
      <c r="C15" s="437" t="s">
        <v>805</v>
      </c>
      <c r="D15" s="1378" t="s">
        <v>798</v>
      </c>
      <c r="E15" s="1378"/>
      <c r="F15" s="1378"/>
      <c r="G15" s="1378"/>
      <c r="H15" s="1378"/>
      <c r="I15" s="1378"/>
      <c r="J15" s="1378"/>
      <c r="K15" s="1378"/>
      <c r="L15" s="1378"/>
      <c r="M15" s="1378"/>
    </row>
    <row r="16" spans="1:13" ht="15.75" thickBot="1" x14ac:dyDescent="0.3">
      <c r="A16" s="592"/>
      <c r="B16" s="592"/>
      <c r="C16" s="592"/>
      <c r="D16" s="1378"/>
      <c r="E16" s="1378"/>
      <c r="F16" s="1378"/>
      <c r="G16" s="1378"/>
      <c r="H16" s="1378"/>
      <c r="I16" s="1378"/>
      <c r="J16" s="1378"/>
      <c r="K16" s="1378"/>
      <c r="L16" s="1378"/>
      <c r="M16" s="1378"/>
    </row>
    <row r="17" spans="1:13" ht="15.75" customHeight="1" thickBot="1" x14ac:dyDescent="0.3">
      <c r="A17" s="1455" t="s">
        <v>895</v>
      </c>
      <c r="B17" s="1456"/>
      <c r="C17" s="1456"/>
      <c r="D17" s="1456"/>
      <c r="E17" s="1456"/>
      <c r="F17" s="1456"/>
      <c r="G17" s="1456"/>
      <c r="H17" s="1456"/>
      <c r="I17" s="1456"/>
      <c r="J17" s="1456"/>
      <c r="K17" s="1456"/>
      <c r="L17" s="1456"/>
      <c r="M17" s="1457"/>
    </row>
    <row r="18" spans="1:13" x14ac:dyDescent="0.25">
      <c r="A18" s="1379" t="s">
        <v>799</v>
      </c>
      <c r="B18" s="1380"/>
      <c r="C18" s="1381"/>
      <c r="D18" s="1373" t="s">
        <v>25</v>
      </c>
      <c r="E18" s="1374"/>
      <c r="F18" s="1518"/>
      <c r="G18" s="1519"/>
      <c r="H18" s="1519"/>
      <c r="I18" s="1519"/>
      <c r="J18" s="1519"/>
      <c r="K18" s="1519"/>
      <c r="L18" s="1519"/>
      <c r="M18" s="1520"/>
    </row>
    <row r="19" spans="1:13" ht="15.75" thickBot="1" x14ac:dyDescent="0.3">
      <c r="A19" s="1382"/>
      <c r="B19" s="1383"/>
      <c r="C19" s="1384"/>
      <c r="D19" s="1375"/>
      <c r="E19" s="1376"/>
      <c r="F19" s="1521"/>
      <c r="G19" s="1522"/>
      <c r="H19" s="1522"/>
      <c r="I19" s="1522"/>
      <c r="J19" s="1522"/>
      <c r="K19" s="1522"/>
      <c r="L19" s="1522"/>
      <c r="M19" s="1523"/>
    </row>
    <row r="20" spans="1:13" ht="18.75" customHeight="1" thickBot="1" x14ac:dyDescent="0.3">
      <c r="A20" s="438" t="s">
        <v>804</v>
      </c>
      <c r="B20" s="438" t="s">
        <v>146</v>
      </c>
      <c r="C20" s="438" t="s">
        <v>805</v>
      </c>
      <c r="D20" s="1385" t="s">
        <v>800</v>
      </c>
      <c r="E20" s="1385"/>
      <c r="F20" s="1385"/>
      <c r="G20" s="1385"/>
      <c r="H20" s="1385"/>
      <c r="I20" s="1385"/>
      <c r="J20" s="1385"/>
      <c r="K20" s="1385"/>
      <c r="L20" s="1385"/>
      <c r="M20" s="1385"/>
    </row>
    <row r="21" spans="1:13" ht="20.100000000000001" customHeight="1" thickBot="1" x14ac:dyDescent="0.3">
      <c r="A21" s="592"/>
      <c r="B21" s="592"/>
      <c r="C21" s="592"/>
      <c r="D21" s="1385"/>
      <c r="E21" s="1385"/>
      <c r="F21" s="1385"/>
      <c r="G21" s="1385"/>
      <c r="H21" s="1385"/>
      <c r="I21" s="1385"/>
      <c r="J21" s="1385"/>
      <c r="K21" s="1385"/>
      <c r="L21" s="1385"/>
      <c r="M21" s="1385"/>
    </row>
    <row r="22" spans="1:13" ht="15.75" thickBot="1" x14ac:dyDescent="0.3">
      <c r="A22" s="1275" t="s">
        <v>801</v>
      </c>
      <c r="B22" s="1276"/>
      <c r="C22" s="1276"/>
      <c r="D22" s="1276"/>
      <c r="E22" s="1276"/>
      <c r="F22" s="1276"/>
      <c r="G22" s="1276"/>
      <c r="H22" s="1276"/>
      <c r="I22" s="1276"/>
      <c r="J22" s="1276"/>
      <c r="K22" s="1276"/>
      <c r="L22" s="1276"/>
      <c r="M22" s="1277"/>
    </row>
    <row r="23" spans="1:13" ht="15.75" customHeight="1" x14ac:dyDescent="0.25">
      <c r="A23" s="1386" t="s">
        <v>802</v>
      </c>
      <c r="B23" s="1386"/>
      <c r="C23" s="1386"/>
      <c r="D23" s="1373" t="s">
        <v>25</v>
      </c>
      <c r="E23" s="1374"/>
      <c r="F23" s="1518"/>
      <c r="G23" s="1519"/>
      <c r="H23" s="1519"/>
      <c r="I23" s="1519"/>
      <c r="J23" s="1519"/>
      <c r="K23" s="1519"/>
      <c r="L23" s="1519"/>
      <c r="M23" s="1520"/>
    </row>
    <row r="24" spans="1:13" ht="15.75" thickBot="1" x14ac:dyDescent="0.3">
      <c r="A24" s="1387"/>
      <c r="B24" s="1387"/>
      <c r="C24" s="1387"/>
      <c r="D24" s="1375"/>
      <c r="E24" s="1376"/>
      <c r="F24" s="1521"/>
      <c r="G24" s="1522"/>
      <c r="H24" s="1522"/>
      <c r="I24" s="1522"/>
      <c r="J24" s="1522"/>
      <c r="K24" s="1522"/>
      <c r="L24" s="1522"/>
      <c r="M24" s="1523"/>
    </row>
    <row r="25" spans="1:13" ht="15.75" thickBot="1" x14ac:dyDescent="0.3">
      <c r="A25" s="437" t="s">
        <v>804</v>
      </c>
      <c r="B25" s="437" t="s">
        <v>146</v>
      </c>
      <c r="C25" s="437" t="s">
        <v>805</v>
      </c>
      <c r="D25" s="1377" t="s">
        <v>803</v>
      </c>
      <c r="E25" s="1377"/>
      <c r="F25" s="1377"/>
      <c r="G25" s="1377"/>
      <c r="H25" s="1377"/>
      <c r="I25" s="1377"/>
      <c r="J25" s="1377"/>
      <c r="K25" s="1377"/>
      <c r="L25" s="1377"/>
      <c r="M25" s="1377"/>
    </row>
    <row r="26" spans="1:13" ht="15" customHeight="1" thickBot="1" x14ac:dyDescent="0.3">
      <c r="A26" s="592"/>
      <c r="B26" s="592"/>
      <c r="C26" s="592"/>
      <c r="D26" s="1377"/>
      <c r="E26" s="1377"/>
      <c r="F26" s="1377"/>
      <c r="G26" s="1377"/>
      <c r="H26" s="1377"/>
      <c r="I26" s="1377"/>
      <c r="J26" s="1377"/>
      <c r="K26" s="1377"/>
      <c r="L26" s="1377"/>
      <c r="M26" s="1377"/>
    </row>
    <row r="27" spans="1:13" ht="14.25" customHeight="1" x14ac:dyDescent="0.25">
      <c r="A27" s="1461" t="s">
        <v>804</v>
      </c>
      <c r="B27" s="1461" t="s">
        <v>146</v>
      </c>
      <c r="C27" s="1461" t="s">
        <v>805</v>
      </c>
      <c r="D27" s="1463" t="s">
        <v>926</v>
      </c>
      <c r="E27" s="1464"/>
      <c r="F27" s="1464"/>
      <c r="G27" s="1464"/>
      <c r="H27" s="1464"/>
      <c r="I27" s="1464"/>
      <c r="J27" s="1464"/>
      <c r="K27" s="1464"/>
      <c r="L27" s="1464"/>
      <c r="M27" s="1465"/>
    </row>
    <row r="28" spans="1:13" ht="14.25" customHeight="1" thickBot="1" x14ac:dyDescent="0.3">
      <c r="A28" s="1462"/>
      <c r="B28" s="1462"/>
      <c r="C28" s="1462"/>
      <c r="D28" s="1466"/>
      <c r="E28" s="1467"/>
      <c r="F28" s="1467"/>
      <c r="G28" s="1467"/>
      <c r="H28" s="1467"/>
      <c r="I28" s="1467"/>
      <c r="J28" s="1467"/>
      <c r="K28" s="1467"/>
      <c r="L28" s="1467"/>
      <c r="M28" s="1468"/>
    </row>
    <row r="29" spans="1:13" ht="14.25" customHeight="1" x14ac:dyDescent="0.25">
      <c r="A29" s="1262"/>
      <c r="B29" s="1262"/>
      <c r="C29" s="1262"/>
      <c r="D29" s="1466"/>
      <c r="E29" s="1467"/>
      <c r="F29" s="1467"/>
      <c r="G29" s="1467"/>
      <c r="H29" s="1467"/>
      <c r="I29" s="1467"/>
      <c r="J29" s="1467"/>
      <c r="K29" s="1467"/>
      <c r="L29" s="1467"/>
      <c r="M29" s="1468"/>
    </row>
    <row r="30" spans="1:13" ht="14.25" customHeight="1" thickBot="1" x14ac:dyDescent="0.3">
      <c r="A30" s="1263"/>
      <c r="B30" s="1263"/>
      <c r="C30" s="1263"/>
      <c r="D30" s="1469"/>
      <c r="E30" s="1470"/>
      <c r="F30" s="1470"/>
      <c r="G30" s="1470"/>
      <c r="H30" s="1470"/>
      <c r="I30" s="1470"/>
      <c r="J30" s="1470"/>
      <c r="K30" s="1470"/>
      <c r="L30" s="1470"/>
      <c r="M30" s="1471"/>
    </row>
    <row r="31" spans="1:13" ht="15.75" thickBot="1" x14ac:dyDescent="0.3">
      <c r="A31" s="1264" t="s">
        <v>806</v>
      </c>
      <c r="B31" s="1265"/>
      <c r="C31" s="1265"/>
      <c r="D31" s="1265"/>
      <c r="E31" s="1265"/>
      <c r="F31" s="1265"/>
      <c r="G31" s="1265"/>
      <c r="H31" s="1265"/>
      <c r="I31" s="1265"/>
      <c r="J31" s="1265"/>
      <c r="K31" s="1265"/>
      <c r="L31" s="1265"/>
      <c r="M31" s="1266"/>
    </row>
    <row r="32" spans="1:13" ht="15.75" customHeight="1" x14ac:dyDescent="0.25">
      <c r="A32" s="1394" t="s">
        <v>807</v>
      </c>
      <c r="B32" s="1394"/>
      <c r="C32" s="1394"/>
      <c r="D32" s="1373" t="s">
        <v>25</v>
      </c>
      <c r="E32" s="1374"/>
      <c r="F32" s="1518"/>
      <c r="G32" s="1519"/>
      <c r="H32" s="1519"/>
      <c r="I32" s="1519"/>
      <c r="J32" s="1519"/>
      <c r="K32" s="1519"/>
      <c r="L32" s="1519"/>
      <c r="M32" s="1520"/>
    </row>
    <row r="33" spans="1:13" ht="15.75" thickBot="1" x14ac:dyDescent="0.3">
      <c r="A33" s="1395"/>
      <c r="B33" s="1395"/>
      <c r="C33" s="1395"/>
      <c r="D33" s="1375"/>
      <c r="E33" s="1376"/>
      <c r="F33" s="1521"/>
      <c r="G33" s="1522"/>
      <c r="H33" s="1522"/>
      <c r="I33" s="1522"/>
      <c r="J33" s="1522"/>
      <c r="K33" s="1522"/>
      <c r="L33" s="1522"/>
      <c r="M33" s="1523"/>
    </row>
    <row r="34" spans="1:13" ht="15.75" thickBot="1" x14ac:dyDescent="0.3">
      <c r="A34" s="438" t="s">
        <v>804</v>
      </c>
      <c r="B34" s="438" t="s">
        <v>146</v>
      </c>
      <c r="C34" s="438" t="s">
        <v>805</v>
      </c>
      <c r="D34" s="1385" t="s">
        <v>808</v>
      </c>
      <c r="E34" s="1385"/>
      <c r="F34" s="1385"/>
      <c r="G34" s="1385"/>
      <c r="H34" s="1385"/>
      <c r="I34" s="1385"/>
      <c r="J34" s="1385"/>
      <c r="K34" s="1385"/>
      <c r="L34" s="1385"/>
      <c r="M34" s="1385"/>
    </row>
    <row r="35" spans="1:13" ht="15.75" thickBot="1" x14ac:dyDescent="0.3">
      <c r="A35" s="592"/>
      <c r="B35" s="592"/>
      <c r="C35" s="592"/>
      <c r="D35" s="1385"/>
      <c r="E35" s="1385"/>
      <c r="F35" s="1385"/>
      <c r="G35" s="1385"/>
      <c r="H35" s="1385"/>
      <c r="I35" s="1385"/>
      <c r="J35" s="1385"/>
      <c r="K35" s="1385"/>
      <c r="L35" s="1385"/>
      <c r="M35" s="1385"/>
    </row>
    <row r="36" spans="1:13" ht="20.45" customHeight="1" thickBot="1" x14ac:dyDescent="0.3">
      <c r="A36" s="438" t="s">
        <v>804</v>
      </c>
      <c r="B36" s="438" t="s">
        <v>146</v>
      </c>
      <c r="C36" s="438" t="s">
        <v>805</v>
      </c>
      <c r="D36" s="1385" t="s">
        <v>809</v>
      </c>
      <c r="E36" s="1385"/>
      <c r="F36" s="1385"/>
      <c r="G36" s="1385"/>
      <c r="H36" s="1385"/>
      <c r="I36" s="1385"/>
      <c r="J36" s="1385"/>
      <c r="K36" s="1385"/>
      <c r="L36" s="1385"/>
      <c r="M36" s="1385"/>
    </row>
    <row r="37" spans="1:13" ht="15.75" thickBot="1" x14ac:dyDescent="0.3">
      <c r="A37" s="592"/>
      <c r="B37" s="592"/>
      <c r="C37" s="592"/>
      <c r="D37" s="1385"/>
      <c r="E37" s="1385"/>
      <c r="F37" s="1385"/>
      <c r="G37" s="1385"/>
      <c r="H37" s="1385"/>
      <c r="I37" s="1385"/>
      <c r="J37" s="1385"/>
      <c r="K37" s="1385"/>
      <c r="L37" s="1385"/>
      <c r="M37" s="1385"/>
    </row>
    <row r="38" spans="1:13" ht="19.149999999999999" customHeight="1" thickBot="1" x14ac:dyDescent="0.3">
      <c r="A38" s="438" t="s">
        <v>804</v>
      </c>
      <c r="B38" s="438" t="s">
        <v>146</v>
      </c>
      <c r="C38" s="438" t="s">
        <v>805</v>
      </c>
      <c r="D38" s="1385" t="s">
        <v>810</v>
      </c>
      <c r="E38" s="1385"/>
      <c r="F38" s="1385"/>
      <c r="G38" s="1385"/>
      <c r="H38" s="1385"/>
      <c r="I38" s="1385"/>
      <c r="J38" s="1385"/>
      <c r="K38" s="1385"/>
      <c r="L38" s="1385"/>
      <c r="M38" s="1385"/>
    </row>
    <row r="39" spans="1:13" ht="20.100000000000001" customHeight="1" thickBot="1" x14ac:dyDescent="0.3">
      <c r="A39" s="592"/>
      <c r="B39" s="592"/>
      <c r="C39" s="592"/>
      <c r="D39" s="1385"/>
      <c r="E39" s="1385"/>
      <c r="F39" s="1385"/>
      <c r="G39" s="1385"/>
      <c r="H39" s="1385"/>
      <c r="I39" s="1385"/>
      <c r="J39" s="1385"/>
      <c r="K39" s="1385"/>
      <c r="L39" s="1385"/>
      <c r="M39" s="1385"/>
    </row>
    <row r="40" spans="1:13" ht="15.75" thickBot="1" x14ac:dyDescent="0.3">
      <c r="A40" s="1275" t="s">
        <v>811</v>
      </c>
      <c r="B40" s="1276"/>
      <c r="C40" s="1276"/>
      <c r="D40" s="1276"/>
      <c r="E40" s="1276"/>
      <c r="F40" s="1276"/>
      <c r="G40" s="1276"/>
      <c r="H40" s="1276"/>
      <c r="I40" s="1276"/>
      <c r="J40" s="1276"/>
      <c r="K40" s="1276"/>
      <c r="L40" s="1276"/>
      <c r="M40" s="1277"/>
    </row>
    <row r="41" spans="1:13" x14ac:dyDescent="0.25">
      <c r="A41" s="1386" t="s">
        <v>812</v>
      </c>
      <c r="B41" s="1386"/>
      <c r="C41" s="1386"/>
      <c r="D41" s="1373" t="s">
        <v>25</v>
      </c>
      <c r="E41" s="1374"/>
      <c r="F41" s="1518"/>
      <c r="G41" s="1519"/>
      <c r="H41" s="1519"/>
      <c r="I41" s="1519"/>
      <c r="J41" s="1519"/>
      <c r="K41" s="1519"/>
      <c r="L41" s="1519"/>
      <c r="M41" s="1520"/>
    </row>
    <row r="42" spans="1:13" ht="15.75" thickBot="1" x14ac:dyDescent="0.3">
      <c r="A42" s="1387"/>
      <c r="B42" s="1387"/>
      <c r="C42" s="1387"/>
      <c r="D42" s="1375"/>
      <c r="E42" s="1376"/>
      <c r="F42" s="1521"/>
      <c r="G42" s="1522"/>
      <c r="H42" s="1522"/>
      <c r="I42" s="1522"/>
      <c r="J42" s="1522"/>
      <c r="K42" s="1522"/>
      <c r="L42" s="1522"/>
      <c r="M42" s="1523"/>
    </row>
    <row r="43" spans="1:13" ht="15.75" thickBot="1" x14ac:dyDescent="0.3">
      <c r="A43" s="437" t="s">
        <v>804</v>
      </c>
      <c r="B43" s="437" t="s">
        <v>146</v>
      </c>
      <c r="C43" s="437" t="s">
        <v>805</v>
      </c>
      <c r="D43" s="1377" t="s">
        <v>813</v>
      </c>
      <c r="E43" s="1377"/>
      <c r="F43" s="1377"/>
      <c r="G43" s="1377"/>
      <c r="H43" s="1377"/>
      <c r="I43" s="1377"/>
      <c r="J43" s="1377"/>
      <c r="K43" s="1377"/>
      <c r="L43" s="1377"/>
      <c r="M43" s="1377"/>
    </row>
    <row r="44" spans="1:13" ht="20.100000000000001" customHeight="1" thickBot="1" x14ac:dyDescent="0.3">
      <c r="A44" s="592"/>
      <c r="B44" s="592"/>
      <c r="C44" s="592"/>
      <c r="D44" s="1377"/>
      <c r="E44" s="1377"/>
      <c r="F44" s="1377"/>
      <c r="G44" s="1377"/>
      <c r="H44" s="1377"/>
      <c r="I44" s="1377"/>
      <c r="J44" s="1377"/>
      <c r="K44" s="1377"/>
      <c r="L44" s="1377"/>
      <c r="M44" s="1377"/>
    </row>
    <row r="45" spans="1:13" ht="15.75" thickBot="1" x14ac:dyDescent="0.3">
      <c r="A45" s="1264" t="s">
        <v>814</v>
      </c>
      <c r="B45" s="1265"/>
      <c r="C45" s="1265"/>
      <c r="D45" s="1265"/>
      <c r="E45" s="1265"/>
      <c r="F45" s="1265"/>
      <c r="G45" s="1265"/>
      <c r="H45" s="1265"/>
      <c r="I45" s="1265"/>
      <c r="J45" s="1265"/>
      <c r="K45" s="1265"/>
      <c r="L45" s="1265"/>
      <c r="M45" s="1266"/>
    </row>
    <row r="46" spans="1:13" ht="15.75" customHeight="1" x14ac:dyDescent="0.25">
      <c r="A46" s="1472" t="s">
        <v>903</v>
      </c>
      <c r="B46" s="1473"/>
      <c r="C46" s="1474"/>
      <c r="D46" s="1373" t="s">
        <v>25</v>
      </c>
      <c r="E46" s="1374"/>
      <c r="F46" s="1518"/>
      <c r="G46" s="1519"/>
      <c r="H46" s="1519"/>
      <c r="I46" s="1519"/>
      <c r="J46" s="1519"/>
      <c r="K46" s="1519"/>
      <c r="L46" s="1519"/>
      <c r="M46" s="1520"/>
    </row>
    <row r="47" spans="1:13" ht="19.899999999999999" customHeight="1" thickBot="1" x14ac:dyDescent="0.3">
      <c r="A47" s="1475"/>
      <c r="B47" s="1476"/>
      <c r="C47" s="1477"/>
      <c r="D47" s="1375"/>
      <c r="E47" s="1376"/>
      <c r="F47" s="1521"/>
      <c r="G47" s="1522"/>
      <c r="H47" s="1522"/>
      <c r="I47" s="1522"/>
      <c r="J47" s="1522"/>
      <c r="K47" s="1522"/>
      <c r="L47" s="1522"/>
      <c r="M47" s="1523"/>
    </row>
    <row r="48" spans="1:13" ht="19.899999999999999" customHeight="1" thickBot="1" x14ac:dyDescent="0.3">
      <c r="A48" s="438" t="s">
        <v>804</v>
      </c>
      <c r="B48" s="438" t="s">
        <v>146</v>
      </c>
      <c r="C48" s="438" t="s">
        <v>805</v>
      </c>
      <c r="D48" s="1478" t="s">
        <v>853</v>
      </c>
      <c r="E48" s="1479"/>
      <c r="F48" s="1479"/>
      <c r="G48" s="1479"/>
      <c r="H48" s="1479"/>
      <c r="I48" s="1479"/>
      <c r="J48" s="1479"/>
      <c r="K48" s="1479"/>
      <c r="L48" s="1479"/>
      <c r="M48" s="1480"/>
    </row>
    <row r="49" spans="1:13" ht="19.899999999999999" customHeight="1" thickBot="1" x14ac:dyDescent="0.3">
      <c r="A49" s="592"/>
      <c r="B49" s="592"/>
      <c r="C49" s="592"/>
      <c r="D49" s="1481"/>
      <c r="E49" s="1482"/>
      <c r="F49" s="1482"/>
      <c r="G49" s="1482"/>
      <c r="H49" s="1482"/>
      <c r="I49" s="1482"/>
      <c r="J49" s="1482"/>
      <c r="K49" s="1482"/>
      <c r="L49" s="1482"/>
      <c r="M49" s="1483"/>
    </row>
    <row r="50" spans="1:13" ht="15.75" customHeight="1" thickBot="1" x14ac:dyDescent="0.3">
      <c r="A50" s="1494" t="s">
        <v>817</v>
      </c>
      <c r="B50" s="1495"/>
      <c r="C50" s="1495"/>
      <c r="D50" s="1495"/>
      <c r="E50" s="1495"/>
      <c r="F50" s="1495"/>
      <c r="G50" s="1495"/>
      <c r="H50" s="1495"/>
      <c r="I50" s="1495"/>
      <c r="J50" s="1495"/>
      <c r="K50" s="1495"/>
      <c r="L50" s="1495"/>
      <c r="M50" s="1496"/>
    </row>
    <row r="51" spans="1:13" ht="15.75" customHeight="1" x14ac:dyDescent="0.25">
      <c r="A51" s="1386" t="s">
        <v>819</v>
      </c>
      <c r="B51" s="1386"/>
      <c r="C51" s="1386"/>
      <c r="D51" s="1373" t="s">
        <v>25</v>
      </c>
      <c r="E51" s="1374"/>
      <c r="F51" s="1518"/>
      <c r="G51" s="1519"/>
      <c r="H51" s="1519"/>
      <c r="I51" s="1519"/>
      <c r="J51" s="1519"/>
      <c r="K51" s="1519"/>
      <c r="L51" s="1519"/>
      <c r="M51" s="1520"/>
    </row>
    <row r="52" spans="1:13" ht="14.45" customHeight="1" thickBot="1" x14ac:dyDescent="0.3">
      <c r="A52" s="1387"/>
      <c r="B52" s="1387"/>
      <c r="C52" s="1387"/>
      <c r="D52" s="1375"/>
      <c r="E52" s="1376"/>
      <c r="F52" s="1521"/>
      <c r="G52" s="1522"/>
      <c r="H52" s="1522"/>
      <c r="I52" s="1522"/>
      <c r="J52" s="1522"/>
      <c r="K52" s="1522"/>
      <c r="L52" s="1522"/>
      <c r="M52" s="1523"/>
    </row>
    <row r="53" spans="1:13" ht="15.6" customHeight="1" thickBot="1" x14ac:dyDescent="0.3">
      <c r="A53" s="437" t="s">
        <v>804</v>
      </c>
      <c r="B53" s="437" t="s">
        <v>146</v>
      </c>
      <c r="C53" s="437" t="s">
        <v>805</v>
      </c>
      <c r="D53" s="1388" t="s">
        <v>854</v>
      </c>
      <c r="E53" s="1389"/>
      <c r="F53" s="1389"/>
      <c r="G53" s="1389"/>
      <c r="H53" s="1389"/>
      <c r="I53" s="1389"/>
      <c r="J53" s="1389"/>
      <c r="K53" s="1389"/>
      <c r="L53" s="1389"/>
      <c r="M53" s="1390"/>
    </row>
    <row r="54" spans="1:13" ht="20.100000000000001" customHeight="1" thickBot="1" x14ac:dyDescent="0.3">
      <c r="A54" s="592"/>
      <c r="B54" s="592"/>
      <c r="C54" s="592"/>
      <c r="D54" s="1391"/>
      <c r="E54" s="1392"/>
      <c r="F54" s="1392"/>
      <c r="G54" s="1392"/>
      <c r="H54" s="1392"/>
      <c r="I54" s="1392"/>
      <c r="J54" s="1392"/>
      <c r="K54" s="1392"/>
      <c r="L54" s="1392"/>
      <c r="M54" s="1393"/>
    </row>
    <row r="55" spans="1:13" ht="15.75" thickBot="1" x14ac:dyDescent="0.3">
      <c r="A55" s="1264" t="s">
        <v>823</v>
      </c>
      <c r="B55" s="1265"/>
      <c r="C55" s="1265"/>
      <c r="D55" s="1265"/>
      <c r="E55" s="1265"/>
      <c r="F55" s="1265"/>
      <c r="G55" s="1265"/>
      <c r="H55" s="1265"/>
      <c r="I55" s="1265"/>
      <c r="J55" s="1265"/>
      <c r="K55" s="1265"/>
      <c r="L55" s="1265"/>
      <c r="M55" s="1266"/>
    </row>
    <row r="56" spans="1:13" ht="15.75" customHeight="1" x14ac:dyDescent="0.25">
      <c r="A56" s="1394" t="s">
        <v>824</v>
      </c>
      <c r="B56" s="1394"/>
      <c r="C56" s="1394"/>
      <c r="D56" s="1373" t="s">
        <v>25</v>
      </c>
      <c r="E56" s="1374"/>
      <c r="F56" s="1518"/>
      <c r="G56" s="1519"/>
      <c r="H56" s="1519"/>
      <c r="I56" s="1519"/>
      <c r="J56" s="1519"/>
      <c r="K56" s="1519"/>
      <c r="L56" s="1519"/>
      <c r="M56" s="1520"/>
    </row>
    <row r="57" spans="1:13" ht="14.45" customHeight="1" thickBot="1" x14ac:dyDescent="0.3">
      <c r="A57" s="1395"/>
      <c r="B57" s="1395"/>
      <c r="C57" s="1395"/>
      <c r="D57" s="1375"/>
      <c r="E57" s="1376"/>
      <c r="F57" s="1521"/>
      <c r="G57" s="1522"/>
      <c r="H57" s="1522"/>
      <c r="I57" s="1522"/>
      <c r="J57" s="1522"/>
      <c r="K57" s="1522"/>
      <c r="L57" s="1522"/>
      <c r="M57" s="1523"/>
    </row>
    <row r="58" spans="1:13" ht="15.6" customHeight="1" thickBot="1" x14ac:dyDescent="0.3">
      <c r="A58" s="438" t="s">
        <v>804</v>
      </c>
      <c r="B58" s="438" t="s">
        <v>146</v>
      </c>
      <c r="C58" s="438" t="s">
        <v>805</v>
      </c>
      <c r="D58" s="1564" t="s">
        <v>931</v>
      </c>
      <c r="E58" s="1497"/>
      <c r="F58" s="1497"/>
      <c r="G58" s="1497"/>
      <c r="H58" s="1497"/>
      <c r="I58" s="1497"/>
      <c r="J58" s="1497"/>
      <c r="K58" s="1497"/>
      <c r="L58" s="1497"/>
      <c r="M58" s="1565"/>
    </row>
    <row r="59" spans="1:13" ht="20.100000000000001" customHeight="1" thickBot="1" x14ac:dyDescent="0.3">
      <c r="A59" s="592"/>
      <c r="B59" s="592"/>
      <c r="C59" s="592"/>
      <c r="D59" s="1566"/>
      <c r="E59" s="1498"/>
      <c r="F59" s="1498"/>
      <c r="G59" s="1498"/>
      <c r="H59" s="1498"/>
      <c r="I59" s="1498"/>
      <c r="J59" s="1498"/>
      <c r="K59" s="1498"/>
      <c r="L59" s="1498"/>
      <c r="M59" s="1567"/>
    </row>
    <row r="60" spans="1:13" ht="15.75" customHeight="1" x14ac:dyDescent="0.25">
      <c r="A60" s="1420" t="s">
        <v>906</v>
      </c>
      <c r="B60" s="1421"/>
      <c r="C60" s="1422"/>
      <c r="D60" s="1373" t="s">
        <v>25</v>
      </c>
      <c r="E60" s="1374"/>
      <c r="F60" s="1518"/>
      <c r="G60" s="1519"/>
      <c r="H60" s="1519"/>
      <c r="I60" s="1519"/>
      <c r="J60" s="1519"/>
      <c r="K60" s="1519"/>
      <c r="L60" s="1519"/>
      <c r="M60" s="1520"/>
    </row>
    <row r="61" spans="1:13" ht="15.75" thickBot="1" x14ac:dyDescent="0.3">
      <c r="A61" s="1423"/>
      <c r="B61" s="1424"/>
      <c r="C61" s="1425"/>
      <c r="D61" s="1375"/>
      <c r="E61" s="1376"/>
      <c r="F61" s="1521"/>
      <c r="G61" s="1522"/>
      <c r="H61" s="1522"/>
      <c r="I61" s="1522"/>
      <c r="J61" s="1522"/>
      <c r="K61" s="1522"/>
      <c r="L61" s="1522"/>
      <c r="M61" s="1523"/>
    </row>
    <row r="62" spans="1:13" ht="15.75" thickBot="1" x14ac:dyDescent="0.3">
      <c r="A62" s="437" t="s">
        <v>804</v>
      </c>
      <c r="B62" s="437" t="s">
        <v>146</v>
      </c>
      <c r="C62" s="437" t="s">
        <v>805</v>
      </c>
      <c r="D62" s="1402" t="s">
        <v>815</v>
      </c>
      <c r="E62" s="1404" t="s">
        <v>932</v>
      </c>
      <c r="F62" s="1404"/>
      <c r="G62" s="1404"/>
      <c r="H62" s="1546" t="s">
        <v>829</v>
      </c>
      <c r="I62" s="1546"/>
      <c r="J62" s="1546"/>
      <c r="K62" s="1546"/>
      <c r="L62" s="1546"/>
      <c r="M62" s="1547"/>
    </row>
    <row r="63" spans="1:13" ht="15.75" thickBot="1" x14ac:dyDescent="0.3">
      <c r="A63" s="592"/>
      <c r="B63" s="592"/>
      <c r="C63" s="592"/>
      <c r="D63" s="1403"/>
      <c r="E63" s="1405"/>
      <c r="F63" s="1405"/>
      <c r="G63" s="1405"/>
      <c r="H63" s="1548"/>
      <c r="I63" s="1548"/>
      <c r="J63" s="1548"/>
      <c r="K63" s="1548"/>
      <c r="L63" s="1548"/>
      <c r="M63" s="1549"/>
    </row>
    <row r="64" spans="1:13" ht="15.75" thickBot="1" x14ac:dyDescent="0.3">
      <c r="A64" s="437" t="s">
        <v>804</v>
      </c>
      <c r="B64" s="437" t="s">
        <v>146</v>
      </c>
      <c r="C64" s="437" t="s">
        <v>805</v>
      </c>
      <c r="D64" s="1402" t="s">
        <v>815</v>
      </c>
      <c r="E64" s="1404" t="s">
        <v>933</v>
      </c>
      <c r="F64" s="1404"/>
      <c r="G64" s="1404"/>
      <c r="H64" s="1546" t="s">
        <v>829</v>
      </c>
      <c r="I64" s="1546"/>
      <c r="J64" s="1546"/>
      <c r="K64" s="1546"/>
      <c r="L64" s="1546"/>
      <c r="M64" s="1547"/>
    </row>
    <row r="65" spans="1:13" ht="15.75" thickBot="1" x14ac:dyDescent="0.3">
      <c r="A65" s="592"/>
      <c r="B65" s="592"/>
      <c r="C65" s="592"/>
      <c r="D65" s="1403"/>
      <c r="E65" s="1405"/>
      <c r="F65" s="1405"/>
      <c r="G65" s="1405"/>
      <c r="H65" s="1548"/>
      <c r="I65" s="1548"/>
      <c r="J65" s="1548"/>
      <c r="K65" s="1548"/>
      <c r="L65" s="1548"/>
      <c r="M65" s="1549"/>
    </row>
    <row r="66" spans="1:13" ht="18" customHeight="1" thickBot="1" x14ac:dyDescent="0.3">
      <c r="A66" s="437" t="s">
        <v>804</v>
      </c>
      <c r="B66" s="437" t="s">
        <v>146</v>
      </c>
      <c r="C66" s="437" t="s">
        <v>805</v>
      </c>
      <c r="D66" s="1402" t="s">
        <v>815</v>
      </c>
      <c r="E66" s="1404" t="s">
        <v>892</v>
      </c>
      <c r="F66" s="1404"/>
      <c r="G66" s="1404"/>
      <c r="H66" s="1404"/>
      <c r="I66" s="1404"/>
      <c r="J66" s="1404"/>
      <c r="K66" s="1404"/>
      <c r="L66" s="1560" t="s">
        <v>831</v>
      </c>
      <c r="M66" s="1561"/>
    </row>
    <row r="67" spans="1:13" ht="15" customHeight="1" thickBot="1" x14ac:dyDescent="0.3">
      <c r="A67" s="592"/>
      <c r="B67" s="592"/>
      <c r="C67" s="592"/>
      <c r="D67" s="1403"/>
      <c r="E67" s="1405"/>
      <c r="F67" s="1405"/>
      <c r="G67" s="1405"/>
      <c r="H67" s="1405"/>
      <c r="I67" s="1405"/>
      <c r="J67" s="1405"/>
      <c r="K67" s="1405"/>
      <c r="L67" s="1562"/>
      <c r="M67" s="1563"/>
    </row>
    <row r="68" spans="1:13" ht="25.5" customHeight="1" thickBot="1" x14ac:dyDescent="0.3">
      <c r="A68" s="437" t="s">
        <v>804</v>
      </c>
      <c r="B68" s="437" t="s">
        <v>146</v>
      </c>
      <c r="C68" s="437" t="s">
        <v>805</v>
      </c>
      <c r="D68" s="1402" t="s">
        <v>815</v>
      </c>
      <c r="E68" s="1389" t="s">
        <v>832</v>
      </c>
      <c r="F68" s="1389"/>
      <c r="G68" s="1389"/>
      <c r="H68" s="1389"/>
      <c r="I68" s="1389"/>
      <c r="J68" s="1389"/>
      <c r="K68" s="1389"/>
      <c r="L68" s="1560" t="s">
        <v>833</v>
      </c>
      <c r="M68" s="1561"/>
    </row>
    <row r="69" spans="1:13" ht="15.75" customHeight="1" thickBot="1" x14ac:dyDescent="0.3">
      <c r="A69" s="592"/>
      <c r="B69" s="592"/>
      <c r="C69" s="592"/>
      <c r="D69" s="1403"/>
      <c r="E69" s="1392"/>
      <c r="F69" s="1392"/>
      <c r="G69" s="1392"/>
      <c r="H69" s="1392"/>
      <c r="I69" s="1392"/>
      <c r="J69" s="1392"/>
      <c r="K69" s="1392"/>
      <c r="L69" s="1562"/>
      <c r="M69" s="1563"/>
    </row>
    <row r="70" spans="1:13" ht="15.75" customHeight="1" thickBot="1" x14ac:dyDescent="0.3">
      <c r="A70" s="606"/>
      <c r="B70" s="607"/>
      <c r="C70" s="607"/>
      <c r="D70" s="1430" t="s">
        <v>919</v>
      </c>
      <c r="E70" s="1430"/>
      <c r="F70" s="1430"/>
      <c r="G70" s="1430"/>
      <c r="H70" s="1430"/>
      <c r="I70" s="1430"/>
      <c r="J70" s="1430"/>
      <c r="K70" s="1430"/>
      <c r="L70" s="1430"/>
      <c r="M70" s="605"/>
    </row>
    <row r="71" spans="1:13" x14ac:dyDescent="0.25">
      <c r="A71" s="1431" t="s">
        <v>834</v>
      </c>
      <c r="B71" s="1431"/>
      <c r="C71" s="1431"/>
      <c r="D71" s="1373" t="s">
        <v>25</v>
      </c>
      <c r="E71" s="1374"/>
      <c r="F71" s="1518"/>
      <c r="G71" s="1519"/>
      <c r="H71" s="1519"/>
      <c r="I71" s="1519"/>
      <c r="J71" s="1519"/>
      <c r="K71" s="1519"/>
      <c r="L71" s="1519"/>
      <c r="M71" s="1520"/>
    </row>
    <row r="72" spans="1:13" ht="15" customHeight="1" thickBot="1" x14ac:dyDescent="0.3">
      <c r="A72" s="1432"/>
      <c r="B72" s="1432"/>
      <c r="C72" s="1432"/>
      <c r="D72" s="1375"/>
      <c r="E72" s="1376"/>
      <c r="F72" s="1521"/>
      <c r="G72" s="1522"/>
      <c r="H72" s="1522"/>
      <c r="I72" s="1522"/>
      <c r="J72" s="1522"/>
      <c r="K72" s="1522"/>
      <c r="L72" s="1522"/>
      <c r="M72" s="1523"/>
    </row>
    <row r="73" spans="1:13" ht="15" customHeight="1" x14ac:dyDescent="0.25">
      <c r="A73" s="1414" t="s">
        <v>928</v>
      </c>
      <c r="B73" s="1415"/>
      <c r="C73" s="1415"/>
      <c r="D73" s="1415"/>
      <c r="E73" s="1415"/>
      <c r="F73" s="1415"/>
      <c r="G73" s="1415"/>
      <c r="H73" s="1415"/>
      <c r="I73" s="1415"/>
      <c r="J73" s="1415"/>
      <c r="K73" s="1415"/>
      <c r="L73" s="1415"/>
      <c r="M73" s="1416"/>
    </row>
    <row r="74" spans="1:13" ht="15.75" thickBot="1" x14ac:dyDescent="0.3">
      <c r="A74" s="1439"/>
      <c r="B74" s="1440"/>
      <c r="C74" s="1440"/>
      <c r="D74" s="1440"/>
      <c r="E74" s="1440"/>
      <c r="F74" s="1440"/>
      <c r="G74" s="1440"/>
      <c r="H74" s="1440"/>
      <c r="I74" s="1440"/>
      <c r="J74" s="1440"/>
      <c r="K74" s="1440"/>
      <c r="L74" s="1440"/>
      <c r="M74" s="1441"/>
    </row>
    <row r="75" spans="1:13" ht="15.75" thickBot="1" x14ac:dyDescent="0.3">
      <c r="A75" s="438" t="s">
        <v>804</v>
      </c>
      <c r="B75" s="438" t="s">
        <v>146</v>
      </c>
      <c r="C75" s="438" t="s">
        <v>805</v>
      </c>
      <c r="D75" s="1442" t="s">
        <v>815</v>
      </c>
      <c r="E75" s="1444" t="s">
        <v>835</v>
      </c>
      <c r="F75" s="1444"/>
      <c r="G75" s="1444"/>
      <c r="H75" s="1444"/>
      <c r="I75" s="1444"/>
      <c r="J75" s="1444"/>
      <c r="K75" s="1444"/>
      <c r="L75" s="1444"/>
      <c r="M75" s="1445"/>
    </row>
    <row r="76" spans="1:13" ht="15.75" thickBot="1" x14ac:dyDescent="0.3">
      <c r="A76" s="592"/>
      <c r="B76" s="592"/>
      <c r="C76" s="592"/>
      <c r="D76" s="1443"/>
      <c r="E76" s="1446"/>
      <c r="F76" s="1446"/>
      <c r="G76" s="1446"/>
      <c r="H76" s="1446"/>
      <c r="I76" s="1446"/>
      <c r="J76" s="1446"/>
      <c r="K76" s="1446"/>
      <c r="L76" s="1446"/>
      <c r="M76" s="1447"/>
    </row>
    <row r="77" spans="1:13" ht="15.75" thickBot="1" x14ac:dyDescent="0.3">
      <c r="A77" s="438" t="s">
        <v>804</v>
      </c>
      <c r="B77" s="438" t="s">
        <v>146</v>
      </c>
      <c r="C77" s="438" t="s">
        <v>805</v>
      </c>
      <c r="D77" s="1442" t="s">
        <v>815</v>
      </c>
      <c r="E77" s="1444" t="s">
        <v>836</v>
      </c>
      <c r="F77" s="1444"/>
      <c r="G77" s="1444"/>
      <c r="H77" s="1444"/>
      <c r="I77" s="1444"/>
      <c r="J77" s="1444"/>
      <c r="K77" s="1444"/>
      <c r="L77" s="1444"/>
      <c r="M77" s="1445"/>
    </row>
    <row r="78" spans="1:13" ht="19.899999999999999" customHeight="1" thickBot="1" x14ac:dyDescent="0.3">
      <c r="A78" s="592"/>
      <c r="B78" s="592"/>
      <c r="C78" s="592"/>
      <c r="D78" s="1443"/>
      <c r="E78" s="1446"/>
      <c r="F78" s="1446"/>
      <c r="G78" s="1446"/>
      <c r="H78" s="1446"/>
      <c r="I78" s="1446"/>
      <c r="J78" s="1446"/>
      <c r="K78" s="1446"/>
      <c r="L78" s="1446"/>
      <c r="M78" s="1447"/>
    </row>
    <row r="79" spans="1:13" ht="15.75" thickBot="1" x14ac:dyDescent="0.3">
      <c r="A79" s="1295" t="s">
        <v>837</v>
      </c>
      <c r="B79" s="1296"/>
      <c r="C79" s="1296"/>
      <c r="D79" s="1296"/>
      <c r="E79" s="1296"/>
      <c r="F79" s="1296"/>
      <c r="G79" s="1296"/>
      <c r="H79" s="1296"/>
      <c r="I79" s="1296"/>
      <c r="J79" s="1296"/>
      <c r="K79" s="1296"/>
      <c r="L79" s="1296"/>
      <c r="M79" s="1297"/>
    </row>
    <row r="80" spans="1:13" x14ac:dyDescent="0.25">
      <c r="A80" s="1570" t="s">
        <v>941</v>
      </c>
      <c r="B80" s="1571"/>
      <c r="C80" s="1572"/>
      <c r="D80" s="1373" t="s">
        <v>25</v>
      </c>
      <c r="E80" s="1374"/>
      <c r="F80" s="1518"/>
      <c r="G80" s="1519"/>
      <c r="H80" s="1519"/>
      <c r="I80" s="1519"/>
      <c r="J80" s="1519"/>
      <c r="K80" s="1519"/>
      <c r="L80" s="1519"/>
      <c r="M80" s="1520"/>
    </row>
    <row r="81" spans="1:13" ht="15.75" thickBot="1" x14ac:dyDescent="0.3">
      <c r="A81" s="1573"/>
      <c r="B81" s="1574"/>
      <c r="C81" s="1575"/>
      <c r="D81" s="1375"/>
      <c r="E81" s="1376"/>
      <c r="F81" s="1521"/>
      <c r="G81" s="1522"/>
      <c r="H81" s="1522"/>
      <c r="I81" s="1522"/>
      <c r="J81" s="1522"/>
      <c r="K81" s="1522"/>
      <c r="L81" s="1522"/>
      <c r="M81" s="1523"/>
    </row>
    <row r="82" spans="1:13" ht="17.45" customHeight="1" thickBot="1" x14ac:dyDescent="0.3">
      <c r="A82" s="437" t="s">
        <v>804</v>
      </c>
      <c r="B82" s="437" t="s">
        <v>146</v>
      </c>
      <c r="C82" s="437" t="s">
        <v>805</v>
      </c>
      <c r="D82" s="1377" t="s">
        <v>857</v>
      </c>
      <c r="E82" s="1377"/>
      <c r="F82" s="1377"/>
      <c r="G82" s="1377"/>
      <c r="H82" s="1377"/>
      <c r="I82" s="1377"/>
      <c r="J82" s="1377"/>
      <c r="K82" s="1377"/>
      <c r="L82" s="1377"/>
      <c r="M82" s="1377"/>
    </row>
    <row r="83" spans="1:13" ht="20.100000000000001" customHeight="1" thickBot="1" x14ac:dyDescent="0.3">
      <c r="A83" s="592"/>
      <c r="B83" s="592"/>
      <c r="C83" s="592"/>
      <c r="D83" s="1377"/>
      <c r="E83" s="1377"/>
      <c r="F83" s="1377"/>
      <c r="G83" s="1377"/>
      <c r="H83" s="1377"/>
      <c r="I83" s="1377"/>
      <c r="J83" s="1377"/>
      <c r="K83" s="1377"/>
      <c r="L83" s="1377"/>
      <c r="M83" s="1377"/>
    </row>
    <row r="84" spans="1:13" ht="15.75" thickBot="1" x14ac:dyDescent="0.3">
      <c r="A84" s="1264" t="s">
        <v>801</v>
      </c>
      <c r="B84" s="1265"/>
      <c r="C84" s="1265"/>
      <c r="D84" s="1265"/>
      <c r="E84" s="1265"/>
      <c r="F84" s="1265"/>
      <c r="G84" s="1265"/>
      <c r="H84" s="1265"/>
      <c r="I84" s="1265"/>
      <c r="J84" s="1265"/>
      <c r="K84" s="1265"/>
      <c r="L84" s="1265"/>
      <c r="M84" s="1266"/>
    </row>
    <row r="85" spans="1:13" ht="15.75" customHeight="1" x14ac:dyDescent="0.25">
      <c r="A85" s="1484" t="s">
        <v>942</v>
      </c>
      <c r="B85" s="1485"/>
      <c r="C85" s="1486"/>
      <c r="D85" s="1373" t="s">
        <v>25</v>
      </c>
      <c r="E85" s="1374"/>
      <c r="F85" s="1518"/>
      <c r="G85" s="1519"/>
      <c r="H85" s="1519"/>
      <c r="I85" s="1519"/>
      <c r="J85" s="1519"/>
      <c r="K85" s="1519"/>
      <c r="L85" s="1519"/>
      <c r="M85" s="1520"/>
    </row>
    <row r="86" spans="1:13" ht="20.25" customHeight="1" thickBot="1" x14ac:dyDescent="0.3">
      <c r="A86" s="1487"/>
      <c r="B86" s="1488"/>
      <c r="C86" s="1489"/>
      <c r="D86" s="1375"/>
      <c r="E86" s="1376"/>
      <c r="F86" s="1521"/>
      <c r="G86" s="1522"/>
      <c r="H86" s="1522"/>
      <c r="I86" s="1522"/>
      <c r="J86" s="1522"/>
      <c r="K86" s="1522"/>
      <c r="L86" s="1522"/>
      <c r="M86" s="1523"/>
    </row>
    <row r="87" spans="1:13" ht="15.75" customHeight="1" thickBot="1" x14ac:dyDescent="0.3">
      <c r="A87" s="438" t="s">
        <v>804</v>
      </c>
      <c r="B87" s="438" t="s">
        <v>146</v>
      </c>
      <c r="C87" s="438" t="s">
        <v>805</v>
      </c>
      <c r="D87" s="1568" t="s">
        <v>838</v>
      </c>
      <c r="E87" s="1497" t="s">
        <v>964</v>
      </c>
      <c r="F87" s="1497"/>
      <c r="G87" s="1497"/>
      <c r="H87" s="1497"/>
      <c r="I87" s="1497"/>
      <c r="J87" s="1497"/>
      <c r="K87" s="1497"/>
      <c r="L87" s="1497"/>
      <c r="M87" s="1565"/>
    </row>
    <row r="88" spans="1:13" ht="33" customHeight="1" thickBot="1" x14ac:dyDescent="0.3">
      <c r="A88" s="592"/>
      <c r="B88" s="592"/>
      <c r="C88" s="592"/>
      <c r="D88" s="1569"/>
      <c r="E88" s="1498"/>
      <c r="F88" s="1498"/>
      <c r="G88" s="1498"/>
      <c r="H88" s="1498"/>
      <c r="I88" s="1498"/>
      <c r="J88" s="1498"/>
      <c r="K88" s="1498"/>
      <c r="L88" s="1498"/>
      <c r="M88" s="1567"/>
    </row>
    <row r="89" spans="1:13" ht="15" customHeight="1" thickBot="1" x14ac:dyDescent="0.3">
      <c r="A89" s="438" t="s">
        <v>804</v>
      </c>
      <c r="B89" s="438" t="s">
        <v>146</v>
      </c>
      <c r="C89" s="438" t="s">
        <v>805</v>
      </c>
      <c r="D89" s="1568" t="s">
        <v>839</v>
      </c>
      <c r="E89" s="1497" t="s">
        <v>961</v>
      </c>
      <c r="F89" s="1497"/>
      <c r="G89" s="1497"/>
      <c r="H89" s="1497"/>
      <c r="I89" s="1497"/>
      <c r="J89" s="1497"/>
      <c r="K89" s="1497"/>
      <c r="L89" s="1497"/>
      <c r="M89" s="1565"/>
    </row>
    <row r="90" spans="1:13" ht="48" customHeight="1" thickBot="1" x14ac:dyDescent="0.3">
      <c r="A90" s="592"/>
      <c r="B90" s="592"/>
      <c r="C90" s="592"/>
      <c r="D90" s="1569"/>
      <c r="E90" s="1498"/>
      <c r="F90" s="1498"/>
      <c r="G90" s="1498"/>
      <c r="H90" s="1498"/>
      <c r="I90" s="1498"/>
      <c r="J90" s="1498"/>
      <c r="K90" s="1498"/>
      <c r="L90" s="1498"/>
      <c r="M90" s="1567"/>
    </row>
    <row r="91" spans="1:13" ht="15.75" customHeight="1" thickBot="1" x14ac:dyDescent="0.3">
      <c r="A91" s="438" t="s">
        <v>804</v>
      </c>
      <c r="B91" s="438" t="s">
        <v>146</v>
      </c>
      <c r="C91" s="438" t="s">
        <v>805</v>
      </c>
      <c r="D91" s="1568" t="s">
        <v>840</v>
      </c>
      <c r="E91" s="1576" t="s">
        <v>965</v>
      </c>
      <c r="F91" s="1576"/>
      <c r="G91" s="1576"/>
      <c r="H91" s="1576"/>
      <c r="I91" s="1576"/>
      <c r="J91" s="1576"/>
      <c r="K91" s="1576"/>
      <c r="L91" s="1576"/>
      <c r="M91" s="1577"/>
    </row>
    <row r="92" spans="1:13" ht="32.25" customHeight="1" thickBot="1" x14ac:dyDescent="0.3">
      <c r="A92" s="592"/>
      <c r="B92" s="592"/>
      <c r="C92" s="592"/>
      <c r="D92" s="1569"/>
      <c r="E92" s="1578"/>
      <c r="F92" s="1578"/>
      <c r="G92" s="1578"/>
      <c r="H92" s="1578"/>
      <c r="I92" s="1578"/>
      <c r="J92" s="1578"/>
      <c r="K92" s="1578"/>
      <c r="L92" s="1578"/>
      <c r="M92" s="1579"/>
    </row>
    <row r="93" spans="1:13" ht="15.75" customHeight="1" thickBot="1" x14ac:dyDescent="0.3">
      <c r="A93" s="438" t="s">
        <v>804</v>
      </c>
      <c r="B93" s="438" t="s">
        <v>146</v>
      </c>
      <c r="C93" s="438" t="s">
        <v>805</v>
      </c>
      <c r="D93" s="1568" t="s">
        <v>842</v>
      </c>
      <c r="E93" s="1576" t="s">
        <v>841</v>
      </c>
      <c r="F93" s="1576"/>
      <c r="G93" s="1576"/>
      <c r="H93" s="1576"/>
      <c r="I93" s="1576"/>
      <c r="J93" s="1576"/>
      <c r="K93" s="1576"/>
      <c r="L93" s="1576"/>
      <c r="M93" s="1577"/>
    </row>
    <row r="94" spans="1:13" ht="21.75" customHeight="1" thickBot="1" x14ac:dyDescent="0.3">
      <c r="A94" s="592"/>
      <c r="B94" s="592"/>
      <c r="C94" s="592"/>
      <c r="D94" s="1569"/>
      <c r="E94" s="1578"/>
      <c r="F94" s="1578"/>
      <c r="G94" s="1578"/>
      <c r="H94" s="1578"/>
      <c r="I94" s="1578"/>
      <c r="J94" s="1578"/>
      <c r="K94" s="1578"/>
      <c r="L94" s="1578"/>
      <c r="M94" s="1579"/>
    </row>
    <row r="95" spans="1:13" ht="15.75" customHeight="1" thickBot="1" x14ac:dyDescent="0.3">
      <c r="A95" s="438" t="s">
        <v>804</v>
      </c>
      <c r="B95" s="438" t="s">
        <v>146</v>
      </c>
      <c r="C95" s="438" t="s">
        <v>805</v>
      </c>
      <c r="D95" s="1568" t="s">
        <v>929</v>
      </c>
      <c r="E95" s="1576" t="s">
        <v>930</v>
      </c>
      <c r="F95" s="1576"/>
      <c r="G95" s="1576"/>
      <c r="H95" s="1576"/>
      <c r="I95" s="1576"/>
      <c r="J95" s="1576"/>
      <c r="K95" s="1576"/>
      <c r="L95" s="1576"/>
      <c r="M95" s="1577"/>
    </row>
    <row r="96" spans="1:13" ht="47.25" customHeight="1" thickBot="1" x14ac:dyDescent="0.3">
      <c r="A96" s="592"/>
      <c r="B96" s="592"/>
      <c r="C96" s="592"/>
      <c r="D96" s="1569"/>
      <c r="E96" s="1578"/>
      <c r="F96" s="1578"/>
      <c r="G96" s="1578"/>
      <c r="H96" s="1578"/>
      <c r="I96" s="1578"/>
      <c r="J96" s="1578"/>
      <c r="K96" s="1578"/>
      <c r="L96" s="1578"/>
      <c r="M96" s="1579"/>
    </row>
    <row r="97" spans="1:13" ht="15.75" thickBot="1" x14ac:dyDescent="0.3">
      <c r="A97" s="1295" t="s">
        <v>843</v>
      </c>
      <c r="B97" s="1296"/>
      <c r="C97" s="1296"/>
      <c r="D97" s="1296"/>
      <c r="E97" s="1296"/>
      <c r="F97" s="1296"/>
      <c r="G97" s="1296"/>
      <c r="H97" s="1296"/>
      <c r="I97" s="1296"/>
      <c r="J97" s="1296"/>
      <c r="K97" s="1296"/>
      <c r="L97" s="1296"/>
      <c r="M97" s="1297"/>
    </row>
    <row r="98" spans="1:13" ht="20.100000000000001" customHeight="1" thickBot="1" x14ac:dyDescent="0.3">
      <c r="A98" s="1219" t="s">
        <v>1070</v>
      </c>
      <c r="B98" s="1220"/>
      <c r="C98" s="735"/>
      <c r="D98" s="735"/>
      <c r="E98" s="735"/>
      <c r="F98" s="735"/>
      <c r="G98" s="735"/>
      <c r="H98" s="735"/>
      <c r="I98" s="735"/>
      <c r="J98" s="735"/>
      <c r="K98" s="738" t="s">
        <v>1069</v>
      </c>
      <c r="L98" s="1221"/>
      <c r="M98" s="1222"/>
    </row>
  </sheetData>
  <mergeCells count="116">
    <mergeCell ref="D95:D96"/>
    <mergeCell ref="E95:M96"/>
    <mergeCell ref="A97:M97"/>
    <mergeCell ref="D89:D90"/>
    <mergeCell ref="E89:M90"/>
    <mergeCell ref="D91:D92"/>
    <mergeCell ref="E91:M92"/>
    <mergeCell ref="D93:D94"/>
    <mergeCell ref="E93:M94"/>
    <mergeCell ref="D82:M83"/>
    <mergeCell ref="A84:M84"/>
    <mergeCell ref="A85:C86"/>
    <mergeCell ref="D85:E86"/>
    <mergeCell ref="F85:M86"/>
    <mergeCell ref="D87:D88"/>
    <mergeCell ref="E87:M88"/>
    <mergeCell ref="D77:D78"/>
    <mergeCell ref="E77:M78"/>
    <mergeCell ref="A79:M79"/>
    <mergeCell ref="A80:C81"/>
    <mergeCell ref="D80:E81"/>
    <mergeCell ref="F80:M81"/>
    <mergeCell ref="D70:L70"/>
    <mergeCell ref="A71:C72"/>
    <mergeCell ref="D71:E72"/>
    <mergeCell ref="F71:M72"/>
    <mergeCell ref="A73:M74"/>
    <mergeCell ref="D75:D76"/>
    <mergeCell ref="E75:M76"/>
    <mergeCell ref="D66:D67"/>
    <mergeCell ref="E66:K67"/>
    <mergeCell ref="L66:M67"/>
    <mergeCell ref="D68:D69"/>
    <mergeCell ref="E68:K69"/>
    <mergeCell ref="L68:M69"/>
    <mergeCell ref="D62:D63"/>
    <mergeCell ref="E62:G63"/>
    <mergeCell ref="H62:M63"/>
    <mergeCell ref="D64:D65"/>
    <mergeCell ref="E64:G65"/>
    <mergeCell ref="H64:M65"/>
    <mergeCell ref="A56:C57"/>
    <mergeCell ref="D56:E57"/>
    <mergeCell ref="F56:M57"/>
    <mergeCell ref="D58:M59"/>
    <mergeCell ref="A60:C61"/>
    <mergeCell ref="D60:E61"/>
    <mergeCell ref="F60:M61"/>
    <mergeCell ref="A50:M50"/>
    <mergeCell ref="A51:C52"/>
    <mergeCell ref="D51:E52"/>
    <mergeCell ref="F51:M52"/>
    <mergeCell ref="D53:M54"/>
    <mergeCell ref="A55:M55"/>
    <mergeCell ref="D43:M44"/>
    <mergeCell ref="A45:M45"/>
    <mergeCell ref="A46:C47"/>
    <mergeCell ref="D46:E47"/>
    <mergeCell ref="F46:M47"/>
    <mergeCell ref="D48:M49"/>
    <mergeCell ref="D36:M37"/>
    <mergeCell ref="D38:M39"/>
    <mergeCell ref="A40:M40"/>
    <mergeCell ref="A41:C42"/>
    <mergeCell ref="D41:E42"/>
    <mergeCell ref="F41:M42"/>
    <mergeCell ref="C29:C30"/>
    <mergeCell ref="A31:M31"/>
    <mergeCell ref="A32:C33"/>
    <mergeCell ref="D32:E33"/>
    <mergeCell ref="F32:M33"/>
    <mergeCell ref="D34:M35"/>
    <mergeCell ref="A23:C24"/>
    <mergeCell ref="D23:E24"/>
    <mergeCell ref="F23:M24"/>
    <mergeCell ref="D25:M26"/>
    <mergeCell ref="A27:A28"/>
    <mergeCell ref="B27:B28"/>
    <mergeCell ref="C27:C28"/>
    <mergeCell ref="D27:M30"/>
    <mergeCell ref="A29:A30"/>
    <mergeCell ref="B29:B30"/>
    <mergeCell ref="D18:E19"/>
    <mergeCell ref="F18:M19"/>
    <mergeCell ref="D20:M21"/>
    <mergeCell ref="A22:M22"/>
    <mergeCell ref="A9:M11"/>
    <mergeCell ref="A12:M12"/>
    <mergeCell ref="A13:C14"/>
    <mergeCell ref="D13:E14"/>
    <mergeCell ref="F13:M14"/>
    <mergeCell ref="D15:M16"/>
    <mergeCell ref="A98:B98"/>
    <mergeCell ref="L98:M98"/>
    <mergeCell ref="A1:M1"/>
    <mergeCell ref="B2:C2"/>
    <mergeCell ref="D2:F2"/>
    <mergeCell ref="G2:M2"/>
    <mergeCell ref="A3:M3"/>
    <mergeCell ref="A4:I4"/>
    <mergeCell ref="J4:K4"/>
    <mergeCell ref="L4:M4"/>
    <mergeCell ref="A7:I7"/>
    <mergeCell ref="J7:K7"/>
    <mergeCell ref="L7:M7"/>
    <mergeCell ref="A8:I8"/>
    <mergeCell ref="J8:K8"/>
    <mergeCell ref="L8:M8"/>
    <mergeCell ref="A5:I5"/>
    <mergeCell ref="J5:K5"/>
    <mergeCell ref="L5:M5"/>
    <mergeCell ref="A6:I6"/>
    <mergeCell ref="J6:K6"/>
    <mergeCell ref="L6:M6"/>
    <mergeCell ref="A17:M17"/>
    <mergeCell ref="A18:C19"/>
  </mergeCells>
  <dataValidations count="2">
    <dataValidation allowBlank="1" showErrorMessage="1" promptTitle="1. Mandatory-H&amp;S Items" prompt="Enter the cost(s) associated with H&amp;S amount listed on Work Order. " sqref="D13:M14 D18:M19 D23:M24 D32:M33 D41:M42 D46:M47 D51:M52 D60:M61 D71:M72 D80:M81 D85:M86 D56:M57" xr:uid="{00000000-0002-0000-1300-000000000000}"/>
    <dataValidation allowBlank="1" showErrorMessage="1" sqref="A13:C14 A18:C19 A23:C24 A32:C33 A41:C42 A46:C47 A51:C52 A60:C61 A71:C72 A80:C81 A85:C86 A56:C57" xr:uid="{00000000-0002-0000-1300-000001000000}"/>
  </dataValidations>
  <hyperlinks>
    <hyperlink ref="A50" r:id="rId1" display="Attic Floors- Unconditoned Attic SWS " xr:uid="{00000000-0004-0000-1300-000000000000}"/>
    <hyperlink ref="H62" r:id="rId2" xr:uid="{00000000-0004-0000-1300-000001000000}"/>
    <hyperlink ref="H64" r:id="rId3" xr:uid="{00000000-0004-0000-1300-000002000000}"/>
    <hyperlink ref="A17:M17" r:id="rId4" display="○WPN 22-7" xr:uid="{00000000-0004-0000-1300-000003000000}"/>
    <hyperlink ref="A22:M22" r:id="rId5" display="○ Lighting Replacement SWS" xr:uid="{00000000-0004-0000-1300-000004000000}"/>
    <hyperlink ref="A31:M31" r:id="rId6" display="○ Air sealing SWS" xr:uid="{00000000-0004-0000-1300-000005000000}"/>
    <hyperlink ref="A40:M40" r:id="rId7" display="○ Duct sealing SWS" xr:uid="{00000000-0004-0000-1300-000006000000}"/>
    <hyperlink ref="A45:M45" r:id="rId8" display="○ General Duct Insulation SWS" xr:uid="{00000000-0004-0000-1300-000007000000}"/>
    <hyperlink ref="A50:M50" r:id="rId9" display="○ Attic Floors- Unconditoned Attic SWS " xr:uid="{00000000-0004-0000-1300-000008000000}"/>
    <hyperlink ref="A55:M55" r:id="rId10" display="○ Dense Pack Insulation SWS" xr:uid="{00000000-0004-0000-1300-000009000000}"/>
    <hyperlink ref="L66:M67" r:id="rId11" display="Tank Insulation SWS " xr:uid="{00000000-0004-0000-1300-00000A000000}"/>
    <hyperlink ref="L68:M69" r:id="rId12" display="Pipe Insulation SWS" xr:uid="{00000000-0004-0000-1300-00000B000000}"/>
    <hyperlink ref="A79:M79" r:id="rId13" display="○ Refrigerator Replacement SWS " xr:uid="{00000000-0004-0000-1300-00000C000000}"/>
    <hyperlink ref="A84:M84" r:id="rId14" display="○ Lighting Replacement SWS" xr:uid="{00000000-0004-0000-1300-00000D000000}"/>
    <hyperlink ref="A97:M97" r:id="rId15" display="○ Heating &amp; Cooling: Equipment Installation SWS" xr:uid="{00000000-0004-0000-1300-00000E000000}"/>
  </hyperlinks>
  <pageMargins left="0.7" right="0.7" top="0.75" bottom="0.75" header="0.3" footer="0.3"/>
  <pageSetup scale="65" orientation="portrait" horizontalDpi="300" r:id="rId16"/>
  <rowBreaks count="1" manualBreakCount="1">
    <brk id="55" max="12" man="1"/>
  </rowBreaks>
  <drawing r:id="rId17"/>
  <legacyDrawing r:id="rId18"/>
  <mc:AlternateContent xmlns:mc="http://schemas.openxmlformats.org/markup-compatibility/2006">
    <mc:Choice Requires="x14">
      <controls>
        <mc:AlternateContent xmlns:mc="http://schemas.openxmlformats.org/markup-compatibility/2006">
          <mc:Choice Requires="x14">
            <control shapeId="49153" r:id="rId19" name="Check Box 1">
              <controlPr defaultSize="0" autoFill="0" autoLine="0" autoPict="0">
                <anchor moveWithCells="1">
                  <from>
                    <xdr:col>10</xdr:col>
                    <xdr:colOff>66675</xdr:colOff>
                    <xdr:row>3</xdr:row>
                    <xdr:rowOff>323850</xdr:rowOff>
                  </from>
                  <to>
                    <xdr:col>10</xdr:col>
                    <xdr:colOff>771525</xdr:colOff>
                    <xdr:row>5</xdr:row>
                    <xdr:rowOff>57150</xdr:rowOff>
                  </to>
                </anchor>
              </controlPr>
            </control>
          </mc:Choice>
        </mc:AlternateContent>
        <mc:AlternateContent xmlns:mc="http://schemas.openxmlformats.org/markup-compatibility/2006">
          <mc:Choice Requires="x14">
            <control shapeId="49154" r:id="rId20" name="Check Box 2">
              <controlPr defaultSize="0" autoFill="0" autoLine="0" autoPict="0">
                <anchor moveWithCells="1">
                  <from>
                    <xdr:col>12</xdr:col>
                    <xdr:colOff>28575</xdr:colOff>
                    <xdr:row>3</xdr:row>
                    <xdr:rowOff>333375</xdr:rowOff>
                  </from>
                  <to>
                    <xdr:col>12</xdr:col>
                    <xdr:colOff>752475</xdr:colOff>
                    <xdr:row>5</xdr:row>
                    <xdr:rowOff>57150</xdr:rowOff>
                  </to>
                </anchor>
              </controlPr>
            </control>
          </mc:Choice>
        </mc:AlternateContent>
        <mc:AlternateContent xmlns:mc="http://schemas.openxmlformats.org/markup-compatibility/2006">
          <mc:Choice Requires="x14">
            <control shapeId="49155" r:id="rId21" name="Check Box 3">
              <controlPr defaultSize="0" autoFill="0" autoLine="0" autoPict="0">
                <anchor moveWithCells="1">
                  <from>
                    <xdr:col>10</xdr:col>
                    <xdr:colOff>66675</xdr:colOff>
                    <xdr:row>4</xdr:row>
                    <xdr:rowOff>190500</xdr:rowOff>
                  </from>
                  <to>
                    <xdr:col>10</xdr:col>
                    <xdr:colOff>771525</xdr:colOff>
                    <xdr:row>6</xdr:row>
                    <xdr:rowOff>47625</xdr:rowOff>
                  </to>
                </anchor>
              </controlPr>
            </control>
          </mc:Choice>
        </mc:AlternateContent>
        <mc:AlternateContent xmlns:mc="http://schemas.openxmlformats.org/markup-compatibility/2006">
          <mc:Choice Requires="x14">
            <control shapeId="49156" r:id="rId22" name="Check Box 4">
              <controlPr defaultSize="0" autoFill="0" autoLine="0" autoPict="0">
                <anchor moveWithCells="1">
                  <from>
                    <xdr:col>12</xdr:col>
                    <xdr:colOff>28575</xdr:colOff>
                    <xdr:row>4</xdr:row>
                    <xdr:rowOff>209550</xdr:rowOff>
                  </from>
                  <to>
                    <xdr:col>12</xdr:col>
                    <xdr:colOff>752475</xdr:colOff>
                    <xdr:row>6</xdr:row>
                    <xdr:rowOff>57150</xdr:rowOff>
                  </to>
                </anchor>
              </controlPr>
            </control>
          </mc:Choice>
        </mc:AlternateContent>
        <mc:AlternateContent xmlns:mc="http://schemas.openxmlformats.org/markup-compatibility/2006">
          <mc:Choice Requires="x14">
            <control shapeId="49157" r:id="rId23" name="Check Box 5">
              <controlPr defaultSize="0" autoFill="0" autoLine="0" autoPict="0">
                <anchor moveWithCells="1">
                  <from>
                    <xdr:col>10</xdr:col>
                    <xdr:colOff>57150</xdr:colOff>
                    <xdr:row>5</xdr:row>
                    <xdr:rowOff>180975</xdr:rowOff>
                  </from>
                  <to>
                    <xdr:col>10</xdr:col>
                    <xdr:colOff>762000</xdr:colOff>
                    <xdr:row>7</xdr:row>
                    <xdr:rowOff>57150</xdr:rowOff>
                  </to>
                </anchor>
              </controlPr>
            </control>
          </mc:Choice>
        </mc:AlternateContent>
        <mc:AlternateContent xmlns:mc="http://schemas.openxmlformats.org/markup-compatibility/2006">
          <mc:Choice Requires="x14">
            <control shapeId="49158" r:id="rId24" name="Check Box 6">
              <controlPr defaultSize="0" autoFill="0" autoLine="0" autoPict="0">
                <anchor moveWithCells="1">
                  <from>
                    <xdr:col>12</xdr:col>
                    <xdr:colOff>28575</xdr:colOff>
                    <xdr:row>5</xdr:row>
                    <xdr:rowOff>209550</xdr:rowOff>
                  </from>
                  <to>
                    <xdr:col>12</xdr:col>
                    <xdr:colOff>752475</xdr:colOff>
                    <xdr:row>7</xdr:row>
                    <xdr:rowOff>47625</xdr:rowOff>
                  </to>
                </anchor>
              </controlPr>
            </control>
          </mc:Choice>
        </mc:AlternateContent>
        <mc:AlternateContent xmlns:mc="http://schemas.openxmlformats.org/markup-compatibility/2006">
          <mc:Choice Requires="x14">
            <control shapeId="49159" r:id="rId25" name="Check Box 7">
              <controlPr defaultSize="0" autoFill="0" autoLine="0" autoPict="0">
                <anchor moveWithCells="1">
                  <from>
                    <xdr:col>0</xdr:col>
                    <xdr:colOff>180975</xdr:colOff>
                    <xdr:row>35</xdr:row>
                    <xdr:rowOff>171450</xdr:rowOff>
                  </from>
                  <to>
                    <xdr:col>0</xdr:col>
                    <xdr:colOff>542925</xdr:colOff>
                    <xdr:row>37</xdr:row>
                    <xdr:rowOff>85725</xdr:rowOff>
                  </to>
                </anchor>
              </controlPr>
            </control>
          </mc:Choice>
        </mc:AlternateContent>
        <mc:AlternateContent xmlns:mc="http://schemas.openxmlformats.org/markup-compatibility/2006">
          <mc:Choice Requires="x14">
            <control shapeId="49160" r:id="rId26" name="Check Box 8">
              <controlPr defaultSize="0" autoFill="0" autoLine="0" autoPict="0">
                <anchor moveWithCells="1">
                  <from>
                    <xdr:col>2</xdr:col>
                    <xdr:colOff>238125</xdr:colOff>
                    <xdr:row>35</xdr:row>
                    <xdr:rowOff>161925</xdr:rowOff>
                  </from>
                  <to>
                    <xdr:col>2</xdr:col>
                    <xdr:colOff>447675</xdr:colOff>
                    <xdr:row>37</xdr:row>
                    <xdr:rowOff>57150</xdr:rowOff>
                  </to>
                </anchor>
              </controlPr>
            </control>
          </mc:Choice>
        </mc:AlternateContent>
        <mc:AlternateContent xmlns:mc="http://schemas.openxmlformats.org/markup-compatibility/2006">
          <mc:Choice Requires="x14">
            <control shapeId="49161" r:id="rId27" name="Check Box 9">
              <controlPr defaultSize="0" autoFill="0" autoLine="0" autoPict="0">
                <anchor moveWithCells="1">
                  <from>
                    <xdr:col>1</xdr:col>
                    <xdr:colOff>209550</xdr:colOff>
                    <xdr:row>35</xdr:row>
                    <xdr:rowOff>161925</xdr:rowOff>
                  </from>
                  <to>
                    <xdr:col>2</xdr:col>
                    <xdr:colOff>0</xdr:colOff>
                    <xdr:row>37</xdr:row>
                    <xdr:rowOff>85725</xdr:rowOff>
                  </to>
                </anchor>
              </controlPr>
            </control>
          </mc:Choice>
        </mc:AlternateContent>
        <mc:AlternateContent xmlns:mc="http://schemas.openxmlformats.org/markup-compatibility/2006">
          <mc:Choice Requires="x14">
            <control shapeId="49162" r:id="rId28" name="Check Box 10">
              <controlPr defaultSize="0" autoFill="0" autoLine="0" autoPict="0">
                <anchor moveWithCells="1">
                  <from>
                    <xdr:col>0</xdr:col>
                    <xdr:colOff>190500</xdr:colOff>
                    <xdr:row>37</xdr:row>
                    <xdr:rowOff>190500</xdr:rowOff>
                  </from>
                  <to>
                    <xdr:col>0</xdr:col>
                    <xdr:colOff>523875</xdr:colOff>
                    <xdr:row>39</xdr:row>
                    <xdr:rowOff>28575</xdr:rowOff>
                  </to>
                </anchor>
              </controlPr>
            </control>
          </mc:Choice>
        </mc:AlternateContent>
        <mc:AlternateContent xmlns:mc="http://schemas.openxmlformats.org/markup-compatibility/2006">
          <mc:Choice Requires="x14">
            <control shapeId="49163" r:id="rId29" name="Check Box 11">
              <controlPr defaultSize="0" autoFill="0" autoLine="0" autoPict="0">
                <anchor moveWithCells="1">
                  <from>
                    <xdr:col>2</xdr:col>
                    <xdr:colOff>238125</xdr:colOff>
                    <xdr:row>37</xdr:row>
                    <xdr:rowOff>190500</xdr:rowOff>
                  </from>
                  <to>
                    <xdr:col>2</xdr:col>
                    <xdr:colOff>657225</xdr:colOff>
                    <xdr:row>39</xdr:row>
                    <xdr:rowOff>28575</xdr:rowOff>
                  </to>
                </anchor>
              </controlPr>
            </control>
          </mc:Choice>
        </mc:AlternateContent>
        <mc:AlternateContent xmlns:mc="http://schemas.openxmlformats.org/markup-compatibility/2006">
          <mc:Choice Requires="x14">
            <control shapeId="49164" r:id="rId30" name="Check Box 12">
              <controlPr defaultSize="0" autoFill="0" autoLine="0" autoPict="0">
                <anchor moveWithCells="1">
                  <from>
                    <xdr:col>1</xdr:col>
                    <xdr:colOff>209550</xdr:colOff>
                    <xdr:row>37</xdr:row>
                    <xdr:rowOff>200025</xdr:rowOff>
                  </from>
                  <to>
                    <xdr:col>2</xdr:col>
                    <xdr:colOff>0</xdr:colOff>
                    <xdr:row>39</xdr:row>
                    <xdr:rowOff>38100</xdr:rowOff>
                  </to>
                </anchor>
              </controlPr>
            </control>
          </mc:Choice>
        </mc:AlternateContent>
        <mc:AlternateContent xmlns:mc="http://schemas.openxmlformats.org/markup-compatibility/2006">
          <mc:Choice Requires="x14">
            <control shapeId="49165" r:id="rId31" name="Check Box 13">
              <controlPr defaultSize="0" autoFill="0" autoLine="0" autoPict="0">
                <anchor moveWithCells="1">
                  <from>
                    <xdr:col>10</xdr:col>
                    <xdr:colOff>57150</xdr:colOff>
                    <xdr:row>6</xdr:row>
                    <xdr:rowOff>171450</xdr:rowOff>
                  </from>
                  <to>
                    <xdr:col>10</xdr:col>
                    <xdr:colOff>800100</xdr:colOff>
                    <xdr:row>8</xdr:row>
                    <xdr:rowOff>123825</xdr:rowOff>
                  </to>
                </anchor>
              </controlPr>
            </control>
          </mc:Choice>
        </mc:AlternateContent>
        <mc:AlternateContent xmlns:mc="http://schemas.openxmlformats.org/markup-compatibility/2006">
          <mc:Choice Requires="x14">
            <control shapeId="49166" r:id="rId32" name="Check Box 14">
              <controlPr defaultSize="0" autoFill="0" autoLine="0" autoPict="0">
                <anchor moveWithCells="1">
                  <from>
                    <xdr:col>12</xdr:col>
                    <xdr:colOff>28575</xdr:colOff>
                    <xdr:row>6</xdr:row>
                    <xdr:rowOff>142875</xdr:rowOff>
                  </from>
                  <to>
                    <xdr:col>13</xdr:col>
                    <xdr:colOff>9525</xdr:colOff>
                    <xdr:row>8</xdr:row>
                    <xdr:rowOff>161925</xdr:rowOff>
                  </to>
                </anchor>
              </controlPr>
            </control>
          </mc:Choice>
        </mc:AlternateContent>
        <mc:AlternateContent xmlns:mc="http://schemas.openxmlformats.org/markup-compatibility/2006">
          <mc:Choice Requires="x14">
            <control shapeId="49167" r:id="rId33" name="Check Box 15">
              <controlPr defaultSize="0" autoFill="0" autoLine="0" autoPict="0">
                <anchor moveWithCells="1">
                  <from>
                    <xdr:col>0</xdr:col>
                    <xdr:colOff>171450</xdr:colOff>
                    <xdr:row>14</xdr:row>
                    <xdr:rowOff>152400</xdr:rowOff>
                  </from>
                  <to>
                    <xdr:col>0</xdr:col>
                    <xdr:colOff>533400</xdr:colOff>
                    <xdr:row>16</xdr:row>
                    <xdr:rowOff>9525</xdr:rowOff>
                  </to>
                </anchor>
              </controlPr>
            </control>
          </mc:Choice>
        </mc:AlternateContent>
        <mc:AlternateContent xmlns:mc="http://schemas.openxmlformats.org/markup-compatibility/2006">
          <mc:Choice Requires="x14">
            <control shapeId="49168" r:id="rId34" name="Check Box 16">
              <controlPr defaultSize="0" autoFill="0" autoLine="0" autoPict="0">
                <anchor moveWithCells="1">
                  <from>
                    <xdr:col>2</xdr:col>
                    <xdr:colOff>209550</xdr:colOff>
                    <xdr:row>14</xdr:row>
                    <xdr:rowOff>171450</xdr:rowOff>
                  </from>
                  <to>
                    <xdr:col>3</xdr:col>
                    <xdr:colOff>104775</xdr:colOff>
                    <xdr:row>16</xdr:row>
                    <xdr:rowOff>9525</xdr:rowOff>
                  </to>
                </anchor>
              </controlPr>
            </control>
          </mc:Choice>
        </mc:AlternateContent>
        <mc:AlternateContent xmlns:mc="http://schemas.openxmlformats.org/markup-compatibility/2006">
          <mc:Choice Requires="x14">
            <control shapeId="49169" r:id="rId35" name="Check Box 17">
              <controlPr defaultSize="0" autoFill="0" autoLine="0" autoPict="0">
                <anchor moveWithCells="1">
                  <from>
                    <xdr:col>1</xdr:col>
                    <xdr:colOff>180975</xdr:colOff>
                    <xdr:row>14</xdr:row>
                    <xdr:rowOff>161925</xdr:rowOff>
                  </from>
                  <to>
                    <xdr:col>2</xdr:col>
                    <xdr:colOff>19050</xdr:colOff>
                    <xdr:row>16</xdr:row>
                    <xdr:rowOff>0</xdr:rowOff>
                  </to>
                </anchor>
              </controlPr>
            </control>
          </mc:Choice>
        </mc:AlternateContent>
        <mc:AlternateContent xmlns:mc="http://schemas.openxmlformats.org/markup-compatibility/2006">
          <mc:Choice Requires="x14">
            <control shapeId="49170" r:id="rId36" name="Check Box 18">
              <controlPr defaultSize="0" autoFill="0" autoLine="0" autoPict="0">
                <anchor moveWithCells="1">
                  <from>
                    <xdr:col>0</xdr:col>
                    <xdr:colOff>171450</xdr:colOff>
                    <xdr:row>19</xdr:row>
                    <xdr:rowOff>200025</xdr:rowOff>
                  </from>
                  <to>
                    <xdr:col>0</xdr:col>
                    <xdr:colOff>514350</xdr:colOff>
                    <xdr:row>21</xdr:row>
                    <xdr:rowOff>28575</xdr:rowOff>
                  </to>
                </anchor>
              </controlPr>
            </control>
          </mc:Choice>
        </mc:AlternateContent>
        <mc:AlternateContent xmlns:mc="http://schemas.openxmlformats.org/markup-compatibility/2006">
          <mc:Choice Requires="x14">
            <control shapeId="49171" r:id="rId37" name="Check Box 19">
              <controlPr defaultSize="0" autoFill="0" autoLine="0" autoPict="0">
                <anchor moveWithCells="1">
                  <from>
                    <xdr:col>2</xdr:col>
                    <xdr:colOff>219075</xdr:colOff>
                    <xdr:row>20</xdr:row>
                    <xdr:rowOff>0</xdr:rowOff>
                  </from>
                  <to>
                    <xdr:col>3</xdr:col>
                    <xdr:colOff>66675</xdr:colOff>
                    <xdr:row>20</xdr:row>
                    <xdr:rowOff>228600</xdr:rowOff>
                  </to>
                </anchor>
              </controlPr>
            </control>
          </mc:Choice>
        </mc:AlternateContent>
        <mc:AlternateContent xmlns:mc="http://schemas.openxmlformats.org/markup-compatibility/2006">
          <mc:Choice Requires="x14">
            <control shapeId="49172" r:id="rId38" name="Check Box 20">
              <controlPr defaultSize="0" autoFill="0" autoLine="0" autoPict="0">
                <anchor moveWithCells="1">
                  <from>
                    <xdr:col>1</xdr:col>
                    <xdr:colOff>200025</xdr:colOff>
                    <xdr:row>19</xdr:row>
                    <xdr:rowOff>190500</xdr:rowOff>
                  </from>
                  <to>
                    <xdr:col>1</xdr:col>
                    <xdr:colOff>552450</xdr:colOff>
                    <xdr:row>21</xdr:row>
                    <xdr:rowOff>19050</xdr:rowOff>
                  </to>
                </anchor>
              </controlPr>
            </control>
          </mc:Choice>
        </mc:AlternateContent>
        <mc:AlternateContent xmlns:mc="http://schemas.openxmlformats.org/markup-compatibility/2006">
          <mc:Choice Requires="x14">
            <control shapeId="49173" r:id="rId39" name="Check Box 21">
              <controlPr defaultSize="0" autoFill="0" autoLine="0" autoPict="0">
                <anchor moveWithCells="1">
                  <from>
                    <xdr:col>0</xdr:col>
                    <xdr:colOff>171450</xdr:colOff>
                    <xdr:row>24</xdr:row>
                    <xdr:rowOff>152400</xdr:rowOff>
                  </from>
                  <to>
                    <xdr:col>0</xdr:col>
                    <xdr:colOff>581025</xdr:colOff>
                    <xdr:row>26</xdr:row>
                    <xdr:rowOff>38100</xdr:rowOff>
                  </to>
                </anchor>
              </controlPr>
            </control>
          </mc:Choice>
        </mc:AlternateContent>
        <mc:AlternateContent xmlns:mc="http://schemas.openxmlformats.org/markup-compatibility/2006">
          <mc:Choice Requires="x14">
            <control shapeId="49174" r:id="rId40" name="Check Box 22">
              <controlPr defaultSize="0" autoFill="0" autoLine="0" autoPict="0">
                <anchor moveWithCells="1">
                  <from>
                    <xdr:col>2</xdr:col>
                    <xdr:colOff>200025</xdr:colOff>
                    <xdr:row>24</xdr:row>
                    <xdr:rowOff>180975</xdr:rowOff>
                  </from>
                  <to>
                    <xdr:col>2</xdr:col>
                    <xdr:colOff>581025</xdr:colOff>
                    <xdr:row>26</xdr:row>
                    <xdr:rowOff>28575</xdr:rowOff>
                  </to>
                </anchor>
              </controlPr>
            </control>
          </mc:Choice>
        </mc:AlternateContent>
        <mc:AlternateContent xmlns:mc="http://schemas.openxmlformats.org/markup-compatibility/2006">
          <mc:Choice Requires="x14">
            <control shapeId="49175" r:id="rId41" name="Check Box 23">
              <controlPr defaultSize="0" autoFill="0" autoLine="0" autoPict="0">
                <anchor moveWithCells="1">
                  <from>
                    <xdr:col>1</xdr:col>
                    <xdr:colOff>180975</xdr:colOff>
                    <xdr:row>24</xdr:row>
                    <xdr:rowOff>161925</xdr:rowOff>
                  </from>
                  <to>
                    <xdr:col>2</xdr:col>
                    <xdr:colOff>9525</xdr:colOff>
                    <xdr:row>26</xdr:row>
                    <xdr:rowOff>9525</xdr:rowOff>
                  </to>
                </anchor>
              </controlPr>
            </control>
          </mc:Choice>
        </mc:AlternateContent>
        <mc:AlternateContent xmlns:mc="http://schemas.openxmlformats.org/markup-compatibility/2006">
          <mc:Choice Requires="x14">
            <control shapeId="49176" r:id="rId42" name="Check Box 24">
              <controlPr defaultSize="0" autoFill="0" autoLine="0" autoPict="0">
                <anchor moveWithCells="1">
                  <from>
                    <xdr:col>0</xdr:col>
                    <xdr:colOff>180975</xdr:colOff>
                    <xdr:row>28</xdr:row>
                    <xdr:rowOff>19050</xdr:rowOff>
                  </from>
                  <to>
                    <xdr:col>0</xdr:col>
                    <xdr:colOff>485775</xdr:colOff>
                    <xdr:row>29</xdr:row>
                    <xdr:rowOff>114300</xdr:rowOff>
                  </to>
                </anchor>
              </controlPr>
            </control>
          </mc:Choice>
        </mc:AlternateContent>
        <mc:AlternateContent xmlns:mc="http://schemas.openxmlformats.org/markup-compatibility/2006">
          <mc:Choice Requires="x14">
            <control shapeId="49177" r:id="rId43" name="Check Box 25">
              <controlPr defaultSize="0" autoFill="0" autoLine="0" autoPict="0">
                <anchor moveWithCells="1">
                  <from>
                    <xdr:col>2</xdr:col>
                    <xdr:colOff>180975</xdr:colOff>
                    <xdr:row>28</xdr:row>
                    <xdr:rowOff>57150</xdr:rowOff>
                  </from>
                  <to>
                    <xdr:col>2</xdr:col>
                    <xdr:colOff>628650</xdr:colOff>
                    <xdr:row>29</xdr:row>
                    <xdr:rowOff>95250</xdr:rowOff>
                  </to>
                </anchor>
              </controlPr>
            </control>
          </mc:Choice>
        </mc:AlternateContent>
        <mc:AlternateContent xmlns:mc="http://schemas.openxmlformats.org/markup-compatibility/2006">
          <mc:Choice Requires="x14">
            <control shapeId="49178" r:id="rId44" name="Check Box 26">
              <controlPr defaultSize="0" autoFill="0" autoLine="0" autoPict="0">
                <anchor moveWithCells="1">
                  <from>
                    <xdr:col>1</xdr:col>
                    <xdr:colOff>200025</xdr:colOff>
                    <xdr:row>28</xdr:row>
                    <xdr:rowOff>76200</xdr:rowOff>
                  </from>
                  <to>
                    <xdr:col>1</xdr:col>
                    <xdr:colOff>428625</xdr:colOff>
                    <xdr:row>29</xdr:row>
                    <xdr:rowOff>104775</xdr:rowOff>
                  </to>
                </anchor>
              </controlPr>
            </control>
          </mc:Choice>
        </mc:AlternateContent>
        <mc:AlternateContent xmlns:mc="http://schemas.openxmlformats.org/markup-compatibility/2006">
          <mc:Choice Requires="x14">
            <control shapeId="49179" r:id="rId45" name="Check Box 27">
              <controlPr defaultSize="0" autoFill="0" autoLine="0" autoPict="0">
                <anchor moveWithCells="1">
                  <from>
                    <xdr:col>0</xdr:col>
                    <xdr:colOff>180975</xdr:colOff>
                    <xdr:row>33</xdr:row>
                    <xdr:rowOff>133350</xdr:rowOff>
                  </from>
                  <to>
                    <xdr:col>1</xdr:col>
                    <xdr:colOff>57150</xdr:colOff>
                    <xdr:row>35</xdr:row>
                    <xdr:rowOff>66675</xdr:rowOff>
                  </to>
                </anchor>
              </controlPr>
            </control>
          </mc:Choice>
        </mc:AlternateContent>
        <mc:AlternateContent xmlns:mc="http://schemas.openxmlformats.org/markup-compatibility/2006">
          <mc:Choice Requires="x14">
            <control shapeId="49180" r:id="rId46" name="Check Box 28">
              <controlPr defaultSize="0" autoFill="0" autoLine="0" autoPict="0">
                <anchor moveWithCells="1">
                  <from>
                    <xdr:col>2</xdr:col>
                    <xdr:colOff>238125</xdr:colOff>
                    <xdr:row>33</xdr:row>
                    <xdr:rowOff>142875</xdr:rowOff>
                  </from>
                  <to>
                    <xdr:col>2</xdr:col>
                    <xdr:colOff>657225</xdr:colOff>
                    <xdr:row>35</xdr:row>
                    <xdr:rowOff>57150</xdr:rowOff>
                  </to>
                </anchor>
              </controlPr>
            </control>
          </mc:Choice>
        </mc:AlternateContent>
        <mc:AlternateContent xmlns:mc="http://schemas.openxmlformats.org/markup-compatibility/2006">
          <mc:Choice Requires="x14">
            <control shapeId="49181" r:id="rId47" name="Check Box 29">
              <controlPr defaultSize="0" autoFill="0" autoLine="0" autoPict="0">
                <anchor moveWithCells="1">
                  <from>
                    <xdr:col>1</xdr:col>
                    <xdr:colOff>209550</xdr:colOff>
                    <xdr:row>33</xdr:row>
                    <xdr:rowOff>142875</xdr:rowOff>
                  </from>
                  <to>
                    <xdr:col>2</xdr:col>
                    <xdr:colOff>47625</xdr:colOff>
                    <xdr:row>35</xdr:row>
                    <xdr:rowOff>66675</xdr:rowOff>
                  </to>
                </anchor>
              </controlPr>
            </control>
          </mc:Choice>
        </mc:AlternateContent>
        <mc:AlternateContent xmlns:mc="http://schemas.openxmlformats.org/markup-compatibility/2006">
          <mc:Choice Requires="x14">
            <control shapeId="49182" r:id="rId48" name="Check Box 30">
              <controlPr defaultSize="0" autoFill="0" autoLine="0" autoPict="0">
                <anchor moveWithCells="1">
                  <from>
                    <xdr:col>0</xdr:col>
                    <xdr:colOff>171450</xdr:colOff>
                    <xdr:row>42</xdr:row>
                    <xdr:rowOff>152400</xdr:rowOff>
                  </from>
                  <to>
                    <xdr:col>0</xdr:col>
                    <xdr:colOff>476250</xdr:colOff>
                    <xdr:row>44</xdr:row>
                    <xdr:rowOff>28575</xdr:rowOff>
                  </to>
                </anchor>
              </controlPr>
            </control>
          </mc:Choice>
        </mc:AlternateContent>
        <mc:AlternateContent xmlns:mc="http://schemas.openxmlformats.org/markup-compatibility/2006">
          <mc:Choice Requires="x14">
            <control shapeId="49183" r:id="rId49" name="Check Box 31">
              <controlPr defaultSize="0" autoFill="0" autoLine="0" autoPict="0">
                <anchor moveWithCells="1">
                  <from>
                    <xdr:col>2</xdr:col>
                    <xdr:colOff>200025</xdr:colOff>
                    <xdr:row>42</xdr:row>
                    <xdr:rowOff>180975</xdr:rowOff>
                  </from>
                  <to>
                    <xdr:col>2</xdr:col>
                    <xdr:colOff>400050</xdr:colOff>
                    <xdr:row>44</xdr:row>
                    <xdr:rowOff>38100</xdr:rowOff>
                  </to>
                </anchor>
              </controlPr>
            </control>
          </mc:Choice>
        </mc:AlternateContent>
        <mc:AlternateContent xmlns:mc="http://schemas.openxmlformats.org/markup-compatibility/2006">
          <mc:Choice Requires="x14">
            <control shapeId="49184" r:id="rId50" name="Check Box 32">
              <controlPr defaultSize="0" autoFill="0" autoLine="0" autoPict="0">
                <anchor moveWithCells="1">
                  <from>
                    <xdr:col>1</xdr:col>
                    <xdr:colOff>180975</xdr:colOff>
                    <xdr:row>42</xdr:row>
                    <xdr:rowOff>161925</xdr:rowOff>
                  </from>
                  <to>
                    <xdr:col>1</xdr:col>
                    <xdr:colOff>409575</xdr:colOff>
                    <xdr:row>44</xdr:row>
                    <xdr:rowOff>19050</xdr:rowOff>
                  </to>
                </anchor>
              </controlPr>
            </control>
          </mc:Choice>
        </mc:AlternateContent>
        <mc:AlternateContent xmlns:mc="http://schemas.openxmlformats.org/markup-compatibility/2006">
          <mc:Choice Requires="x14">
            <control shapeId="49185" r:id="rId51" name="Check Box 33">
              <controlPr defaultSize="0" autoFill="0" autoLine="0" autoPict="0">
                <anchor moveWithCells="1">
                  <from>
                    <xdr:col>0</xdr:col>
                    <xdr:colOff>190500</xdr:colOff>
                    <xdr:row>47</xdr:row>
                    <xdr:rowOff>209550</xdr:rowOff>
                  </from>
                  <to>
                    <xdr:col>0</xdr:col>
                    <xdr:colOff>523875</xdr:colOff>
                    <xdr:row>49</xdr:row>
                    <xdr:rowOff>38100</xdr:rowOff>
                  </to>
                </anchor>
              </controlPr>
            </control>
          </mc:Choice>
        </mc:AlternateContent>
        <mc:AlternateContent xmlns:mc="http://schemas.openxmlformats.org/markup-compatibility/2006">
          <mc:Choice Requires="x14">
            <control shapeId="49186" r:id="rId52" name="Check Box 34">
              <controlPr defaultSize="0" autoFill="0" autoLine="0" autoPict="0">
                <anchor moveWithCells="1">
                  <from>
                    <xdr:col>2</xdr:col>
                    <xdr:colOff>238125</xdr:colOff>
                    <xdr:row>47</xdr:row>
                    <xdr:rowOff>209550</xdr:rowOff>
                  </from>
                  <to>
                    <xdr:col>2</xdr:col>
                    <xdr:colOff>657225</xdr:colOff>
                    <xdr:row>49</xdr:row>
                    <xdr:rowOff>38100</xdr:rowOff>
                  </to>
                </anchor>
              </controlPr>
            </control>
          </mc:Choice>
        </mc:AlternateContent>
        <mc:AlternateContent xmlns:mc="http://schemas.openxmlformats.org/markup-compatibility/2006">
          <mc:Choice Requires="x14">
            <control shapeId="49187" r:id="rId53" name="Check Box 35">
              <controlPr defaultSize="0" autoFill="0" autoLine="0" autoPict="0">
                <anchor moveWithCells="1">
                  <from>
                    <xdr:col>1</xdr:col>
                    <xdr:colOff>200025</xdr:colOff>
                    <xdr:row>47</xdr:row>
                    <xdr:rowOff>219075</xdr:rowOff>
                  </from>
                  <to>
                    <xdr:col>1</xdr:col>
                    <xdr:colOff>600075</xdr:colOff>
                    <xdr:row>49</xdr:row>
                    <xdr:rowOff>47625</xdr:rowOff>
                  </to>
                </anchor>
              </controlPr>
            </control>
          </mc:Choice>
        </mc:AlternateContent>
        <mc:AlternateContent xmlns:mc="http://schemas.openxmlformats.org/markup-compatibility/2006">
          <mc:Choice Requires="x14">
            <control shapeId="49188" r:id="rId54" name="Check Box 36">
              <controlPr defaultSize="0" autoFill="0" autoLine="0" autoPict="0">
                <anchor moveWithCells="1">
                  <from>
                    <xdr:col>0</xdr:col>
                    <xdr:colOff>171450</xdr:colOff>
                    <xdr:row>52</xdr:row>
                    <xdr:rowOff>152400</xdr:rowOff>
                  </from>
                  <to>
                    <xdr:col>0</xdr:col>
                    <xdr:colOff>476250</xdr:colOff>
                    <xdr:row>54</xdr:row>
                    <xdr:rowOff>28575</xdr:rowOff>
                  </to>
                </anchor>
              </controlPr>
            </control>
          </mc:Choice>
        </mc:AlternateContent>
        <mc:AlternateContent xmlns:mc="http://schemas.openxmlformats.org/markup-compatibility/2006">
          <mc:Choice Requires="x14">
            <control shapeId="49189" r:id="rId55" name="Check Box 37">
              <controlPr defaultSize="0" autoFill="0" autoLine="0" autoPict="0">
                <anchor moveWithCells="1">
                  <from>
                    <xdr:col>2</xdr:col>
                    <xdr:colOff>200025</xdr:colOff>
                    <xdr:row>52</xdr:row>
                    <xdr:rowOff>180975</xdr:rowOff>
                  </from>
                  <to>
                    <xdr:col>2</xdr:col>
                    <xdr:colOff>400050</xdr:colOff>
                    <xdr:row>54</xdr:row>
                    <xdr:rowOff>38100</xdr:rowOff>
                  </to>
                </anchor>
              </controlPr>
            </control>
          </mc:Choice>
        </mc:AlternateContent>
        <mc:AlternateContent xmlns:mc="http://schemas.openxmlformats.org/markup-compatibility/2006">
          <mc:Choice Requires="x14">
            <control shapeId="49190" r:id="rId56" name="Check Box 38">
              <controlPr defaultSize="0" autoFill="0" autoLine="0" autoPict="0">
                <anchor moveWithCells="1">
                  <from>
                    <xdr:col>1</xdr:col>
                    <xdr:colOff>180975</xdr:colOff>
                    <xdr:row>52</xdr:row>
                    <xdr:rowOff>161925</xdr:rowOff>
                  </from>
                  <to>
                    <xdr:col>1</xdr:col>
                    <xdr:colOff>409575</xdr:colOff>
                    <xdr:row>54</xdr:row>
                    <xdr:rowOff>19050</xdr:rowOff>
                  </to>
                </anchor>
              </controlPr>
            </control>
          </mc:Choice>
        </mc:AlternateContent>
        <mc:AlternateContent xmlns:mc="http://schemas.openxmlformats.org/markup-compatibility/2006">
          <mc:Choice Requires="x14">
            <control shapeId="49191" r:id="rId57" name="Check Box 39">
              <controlPr defaultSize="0" autoFill="0" autoLine="0" autoPict="0">
                <anchor moveWithCells="1">
                  <from>
                    <xdr:col>0</xdr:col>
                    <xdr:colOff>180975</xdr:colOff>
                    <xdr:row>61</xdr:row>
                    <xdr:rowOff>161925</xdr:rowOff>
                  </from>
                  <to>
                    <xdr:col>1</xdr:col>
                    <xdr:colOff>114300</xdr:colOff>
                    <xdr:row>63</xdr:row>
                    <xdr:rowOff>47625</xdr:rowOff>
                  </to>
                </anchor>
              </controlPr>
            </control>
          </mc:Choice>
        </mc:AlternateContent>
        <mc:AlternateContent xmlns:mc="http://schemas.openxmlformats.org/markup-compatibility/2006">
          <mc:Choice Requires="x14">
            <control shapeId="49192" r:id="rId58" name="Check Box 40">
              <controlPr defaultSize="0" autoFill="0" autoLine="0" autoPict="0">
                <anchor moveWithCells="1">
                  <from>
                    <xdr:col>2</xdr:col>
                    <xdr:colOff>228600</xdr:colOff>
                    <xdr:row>61</xdr:row>
                    <xdr:rowOff>161925</xdr:rowOff>
                  </from>
                  <to>
                    <xdr:col>2</xdr:col>
                    <xdr:colOff>647700</xdr:colOff>
                    <xdr:row>63</xdr:row>
                    <xdr:rowOff>47625</xdr:rowOff>
                  </to>
                </anchor>
              </controlPr>
            </control>
          </mc:Choice>
        </mc:AlternateContent>
        <mc:AlternateContent xmlns:mc="http://schemas.openxmlformats.org/markup-compatibility/2006">
          <mc:Choice Requires="x14">
            <control shapeId="49193" r:id="rId59" name="Check Box 41">
              <controlPr defaultSize="0" autoFill="0" autoLine="0" autoPict="0">
                <anchor moveWithCells="1">
                  <from>
                    <xdr:col>1</xdr:col>
                    <xdr:colOff>190500</xdr:colOff>
                    <xdr:row>61</xdr:row>
                    <xdr:rowOff>161925</xdr:rowOff>
                  </from>
                  <to>
                    <xdr:col>1</xdr:col>
                    <xdr:colOff>590550</xdr:colOff>
                    <xdr:row>63</xdr:row>
                    <xdr:rowOff>47625</xdr:rowOff>
                  </to>
                </anchor>
              </controlPr>
            </control>
          </mc:Choice>
        </mc:AlternateContent>
        <mc:AlternateContent xmlns:mc="http://schemas.openxmlformats.org/markup-compatibility/2006">
          <mc:Choice Requires="x14">
            <control shapeId="49194" r:id="rId60" name="Check Box 42">
              <controlPr defaultSize="0" autoFill="0" autoLine="0" autoPict="0">
                <anchor moveWithCells="1">
                  <from>
                    <xdr:col>0</xdr:col>
                    <xdr:colOff>180975</xdr:colOff>
                    <xdr:row>63</xdr:row>
                    <xdr:rowOff>161925</xdr:rowOff>
                  </from>
                  <to>
                    <xdr:col>1</xdr:col>
                    <xdr:colOff>66675</xdr:colOff>
                    <xdr:row>65</xdr:row>
                    <xdr:rowOff>47625</xdr:rowOff>
                  </to>
                </anchor>
              </controlPr>
            </control>
          </mc:Choice>
        </mc:AlternateContent>
        <mc:AlternateContent xmlns:mc="http://schemas.openxmlformats.org/markup-compatibility/2006">
          <mc:Choice Requires="x14">
            <control shapeId="49195" r:id="rId61" name="Check Box 43">
              <controlPr defaultSize="0" autoFill="0" autoLine="0" autoPict="0">
                <anchor moveWithCells="1">
                  <from>
                    <xdr:col>2</xdr:col>
                    <xdr:colOff>228600</xdr:colOff>
                    <xdr:row>63</xdr:row>
                    <xdr:rowOff>171450</xdr:rowOff>
                  </from>
                  <to>
                    <xdr:col>2</xdr:col>
                    <xdr:colOff>647700</xdr:colOff>
                    <xdr:row>65</xdr:row>
                    <xdr:rowOff>57150</xdr:rowOff>
                  </to>
                </anchor>
              </controlPr>
            </control>
          </mc:Choice>
        </mc:AlternateContent>
        <mc:AlternateContent xmlns:mc="http://schemas.openxmlformats.org/markup-compatibility/2006">
          <mc:Choice Requires="x14">
            <control shapeId="49196" r:id="rId62" name="Check Box 44">
              <controlPr defaultSize="0" autoFill="0" autoLine="0" autoPict="0">
                <anchor moveWithCells="1">
                  <from>
                    <xdr:col>1</xdr:col>
                    <xdr:colOff>190500</xdr:colOff>
                    <xdr:row>63</xdr:row>
                    <xdr:rowOff>171450</xdr:rowOff>
                  </from>
                  <to>
                    <xdr:col>1</xdr:col>
                    <xdr:colOff>590550</xdr:colOff>
                    <xdr:row>65</xdr:row>
                    <xdr:rowOff>57150</xdr:rowOff>
                  </to>
                </anchor>
              </controlPr>
            </control>
          </mc:Choice>
        </mc:AlternateContent>
        <mc:AlternateContent xmlns:mc="http://schemas.openxmlformats.org/markup-compatibility/2006">
          <mc:Choice Requires="x14">
            <control shapeId="49197" r:id="rId63" name="Check Box 45">
              <controlPr defaultSize="0" autoFill="0" autoLine="0" autoPict="0">
                <anchor moveWithCells="1">
                  <from>
                    <xdr:col>0</xdr:col>
                    <xdr:colOff>180975</xdr:colOff>
                    <xdr:row>65</xdr:row>
                    <xdr:rowOff>171450</xdr:rowOff>
                  </from>
                  <to>
                    <xdr:col>0</xdr:col>
                    <xdr:colOff>514350</xdr:colOff>
                    <xdr:row>67</xdr:row>
                    <xdr:rowOff>47625</xdr:rowOff>
                  </to>
                </anchor>
              </controlPr>
            </control>
          </mc:Choice>
        </mc:AlternateContent>
        <mc:AlternateContent xmlns:mc="http://schemas.openxmlformats.org/markup-compatibility/2006">
          <mc:Choice Requires="x14">
            <control shapeId="49198" r:id="rId64" name="Check Box 46">
              <controlPr defaultSize="0" autoFill="0" autoLine="0" autoPict="0">
                <anchor moveWithCells="1">
                  <from>
                    <xdr:col>2</xdr:col>
                    <xdr:colOff>228600</xdr:colOff>
                    <xdr:row>65</xdr:row>
                    <xdr:rowOff>171450</xdr:rowOff>
                  </from>
                  <to>
                    <xdr:col>2</xdr:col>
                    <xdr:colOff>647700</xdr:colOff>
                    <xdr:row>67</xdr:row>
                    <xdr:rowOff>57150</xdr:rowOff>
                  </to>
                </anchor>
              </controlPr>
            </control>
          </mc:Choice>
        </mc:AlternateContent>
        <mc:AlternateContent xmlns:mc="http://schemas.openxmlformats.org/markup-compatibility/2006">
          <mc:Choice Requires="x14">
            <control shapeId="49199" r:id="rId65" name="Check Box 47">
              <controlPr defaultSize="0" autoFill="0" autoLine="0" autoPict="0">
                <anchor moveWithCells="1">
                  <from>
                    <xdr:col>1</xdr:col>
                    <xdr:colOff>190500</xdr:colOff>
                    <xdr:row>65</xdr:row>
                    <xdr:rowOff>161925</xdr:rowOff>
                  </from>
                  <to>
                    <xdr:col>1</xdr:col>
                    <xdr:colOff>590550</xdr:colOff>
                    <xdr:row>67</xdr:row>
                    <xdr:rowOff>47625</xdr:rowOff>
                  </to>
                </anchor>
              </controlPr>
            </control>
          </mc:Choice>
        </mc:AlternateContent>
        <mc:AlternateContent xmlns:mc="http://schemas.openxmlformats.org/markup-compatibility/2006">
          <mc:Choice Requires="x14">
            <control shapeId="49200" r:id="rId66" name="Check Box 48">
              <controlPr defaultSize="0" autoFill="0" autoLine="0" autoPict="0">
                <anchor moveWithCells="1">
                  <from>
                    <xdr:col>0</xdr:col>
                    <xdr:colOff>190500</xdr:colOff>
                    <xdr:row>67</xdr:row>
                    <xdr:rowOff>247650</xdr:rowOff>
                  </from>
                  <to>
                    <xdr:col>0</xdr:col>
                    <xdr:colOff>523875</xdr:colOff>
                    <xdr:row>69</xdr:row>
                    <xdr:rowOff>38100</xdr:rowOff>
                  </to>
                </anchor>
              </controlPr>
            </control>
          </mc:Choice>
        </mc:AlternateContent>
        <mc:AlternateContent xmlns:mc="http://schemas.openxmlformats.org/markup-compatibility/2006">
          <mc:Choice Requires="x14">
            <control shapeId="49201" r:id="rId67" name="Check Box 49">
              <controlPr defaultSize="0" autoFill="0" autoLine="0" autoPict="0">
                <anchor moveWithCells="1">
                  <from>
                    <xdr:col>2</xdr:col>
                    <xdr:colOff>228600</xdr:colOff>
                    <xdr:row>67</xdr:row>
                    <xdr:rowOff>266700</xdr:rowOff>
                  </from>
                  <to>
                    <xdr:col>2</xdr:col>
                    <xdr:colOff>647700</xdr:colOff>
                    <xdr:row>69</xdr:row>
                    <xdr:rowOff>47625</xdr:rowOff>
                  </to>
                </anchor>
              </controlPr>
            </control>
          </mc:Choice>
        </mc:AlternateContent>
        <mc:AlternateContent xmlns:mc="http://schemas.openxmlformats.org/markup-compatibility/2006">
          <mc:Choice Requires="x14">
            <control shapeId="49202" r:id="rId68" name="Check Box 50">
              <controlPr defaultSize="0" autoFill="0" autoLine="0" autoPict="0">
                <anchor moveWithCells="1">
                  <from>
                    <xdr:col>1</xdr:col>
                    <xdr:colOff>200025</xdr:colOff>
                    <xdr:row>67</xdr:row>
                    <xdr:rowOff>276225</xdr:rowOff>
                  </from>
                  <to>
                    <xdr:col>1</xdr:col>
                    <xdr:colOff>600075</xdr:colOff>
                    <xdr:row>69</xdr:row>
                    <xdr:rowOff>57150</xdr:rowOff>
                  </to>
                </anchor>
              </controlPr>
            </control>
          </mc:Choice>
        </mc:AlternateContent>
        <mc:AlternateContent xmlns:mc="http://schemas.openxmlformats.org/markup-compatibility/2006">
          <mc:Choice Requires="x14">
            <control shapeId="49203" r:id="rId69" name="Check Box 51">
              <controlPr defaultSize="0" autoFill="0" autoLine="0" autoPict="0">
                <anchor moveWithCells="1">
                  <from>
                    <xdr:col>0</xdr:col>
                    <xdr:colOff>171450</xdr:colOff>
                    <xdr:row>74</xdr:row>
                    <xdr:rowOff>152400</xdr:rowOff>
                  </from>
                  <to>
                    <xdr:col>0</xdr:col>
                    <xdr:colOff>476250</xdr:colOff>
                    <xdr:row>76</xdr:row>
                    <xdr:rowOff>28575</xdr:rowOff>
                  </to>
                </anchor>
              </controlPr>
            </control>
          </mc:Choice>
        </mc:AlternateContent>
        <mc:AlternateContent xmlns:mc="http://schemas.openxmlformats.org/markup-compatibility/2006">
          <mc:Choice Requires="x14">
            <control shapeId="49204" r:id="rId70" name="Check Box 52">
              <controlPr defaultSize="0" autoFill="0" autoLine="0" autoPict="0">
                <anchor moveWithCells="1">
                  <from>
                    <xdr:col>2</xdr:col>
                    <xdr:colOff>200025</xdr:colOff>
                    <xdr:row>74</xdr:row>
                    <xdr:rowOff>180975</xdr:rowOff>
                  </from>
                  <to>
                    <xdr:col>2</xdr:col>
                    <xdr:colOff>400050</xdr:colOff>
                    <xdr:row>76</xdr:row>
                    <xdr:rowOff>38100</xdr:rowOff>
                  </to>
                </anchor>
              </controlPr>
            </control>
          </mc:Choice>
        </mc:AlternateContent>
        <mc:AlternateContent xmlns:mc="http://schemas.openxmlformats.org/markup-compatibility/2006">
          <mc:Choice Requires="x14">
            <control shapeId="49205" r:id="rId71" name="Check Box 53">
              <controlPr defaultSize="0" autoFill="0" autoLine="0" autoPict="0">
                <anchor moveWithCells="1">
                  <from>
                    <xdr:col>1</xdr:col>
                    <xdr:colOff>180975</xdr:colOff>
                    <xdr:row>74</xdr:row>
                    <xdr:rowOff>161925</xdr:rowOff>
                  </from>
                  <to>
                    <xdr:col>1</xdr:col>
                    <xdr:colOff>409575</xdr:colOff>
                    <xdr:row>76</xdr:row>
                    <xdr:rowOff>19050</xdr:rowOff>
                  </to>
                </anchor>
              </controlPr>
            </control>
          </mc:Choice>
        </mc:AlternateContent>
        <mc:AlternateContent xmlns:mc="http://schemas.openxmlformats.org/markup-compatibility/2006">
          <mc:Choice Requires="x14">
            <control shapeId="49206" r:id="rId72" name="Check Box 54">
              <controlPr defaultSize="0" autoFill="0" autoLine="0" autoPict="0">
                <anchor moveWithCells="1">
                  <from>
                    <xdr:col>0</xdr:col>
                    <xdr:colOff>171450</xdr:colOff>
                    <xdr:row>76</xdr:row>
                    <xdr:rowOff>152400</xdr:rowOff>
                  </from>
                  <to>
                    <xdr:col>0</xdr:col>
                    <xdr:colOff>476250</xdr:colOff>
                    <xdr:row>78</xdr:row>
                    <xdr:rowOff>28575</xdr:rowOff>
                  </to>
                </anchor>
              </controlPr>
            </control>
          </mc:Choice>
        </mc:AlternateContent>
        <mc:AlternateContent xmlns:mc="http://schemas.openxmlformats.org/markup-compatibility/2006">
          <mc:Choice Requires="x14">
            <control shapeId="49207" r:id="rId73" name="Check Box 55">
              <controlPr defaultSize="0" autoFill="0" autoLine="0" autoPict="0">
                <anchor moveWithCells="1">
                  <from>
                    <xdr:col>2</xdr:col>
                    <xdr:colOff>200025</xdr:colOff>
                    <xdr:row>76</xdr:row>
                    <xdr:rowOff>180975</xdr:rowOff>
                  </from>
                  <to>
                    <xdr:col>2</xdr:col>
                    <xdr:colOff>400050</xdr:colOff>
                    <xdr:row>78</xdr:row>
                    <xdr:rowOff>38100</xdr:rowOff>
                  </to>
                </anchor>
              </controlPr>
            </control>
          </mc:Choice>
        </mc:AlternateContent>
        <mc:AlternateContent xmlns:mc="http://schemas.openxmlformats.org/markup-compatibility/2006">
          <mc:Choice Requires="x14">
            <control shapeId="49208" r:id="rId74" name="Check Box 56">
              <controlPr defaultSize="0" autoFill="0" autoLine="0" autoPict="0">
                <anchor moveWithCells="1">
                  <from>
                    <xdr:col>1</xdr:col>
                    <xdr:colOff>180975</xdr:colOff>
                    <xdr:row>76</xdr:row>
                    <xdr:rowOff>161925</xdr:rowOff>
                  </from>
                  <to>
                    <xdr:col>1</xdr:col>
                    <xdr:colOff>409575</xdr:colOff>
                    <xdr:row>78</xdr:row>
                    <xdr:rowOff>19050</xdr:rowOff>
                  </to>
                </anchor>
              </controlPr>
            </control>
          </mc:Choice>
        </mc:AlternateContent>
        <mc:AlternateContent xmlns:mc="http://schemas.openxmlformats.org/markup-compatibility/2006">
          <mc:Choice Requires="x14">
            <control shapeId="49209" r:id="rId75" name="Check Box 57">
              <controlPr defaultSize="0" autoFill="0" autoLine="0" autoPict="0">
                <anchor moveWithCells="1">
                  <from>
                    <xdr:col>0</xdr:col>
                    <xdr:colOff>180975</xdr:colOff>
                    <xdr:row>81</xdr:row>
                    <xdr:rowOff>200025</xdr:rowOff>
                  </from>
                  <to>
                    <xdr:col>0</xdr:col>
                    <xdr:colOff>514350</xdr:colOff>
                    <xdr:row>83</xdr:row>
                    <xdr:rowOff>76200</xdr:rowOff>
                  </to>
                </anchor>
              </controlPr>
            </control>
          </mc:Choice>
        </mc:AlternateContent>
        <mc:AlternateContent xmlns:mc="http://schemas.openxmlformats.org/markup-compatibility/2006">
          <mc:Choice Requires="x14">
            <control shapeId="49210" r:id="rId76" name="Check Box 58">
              <controlPr defaultSize="0" autoFill="0" autoLine="0" autoPict="0">
                <anchor moveWithCells="1">
                  <from>
                    <xdr:col>2</xdr:col>
                    <xdr:colOff>238125</xdr:colOff>
                    <xdr:row>81</xdr:row>
                    <xdr:rowOff>190500</xdr:rowOff>
                  </from>
                  <to>
                    <xdr:col>2</xdr:col>
                    <xdr:colOff>657225</xdr:colOff>
                    <xdr:row>83</xdr:row>
                    <xdr:rowOff>76200</xdr:rowOff>
                  </to>
                </anchor>
              </controlPr>
            </control>
          </mc:Choice>
        </mc:AlternateContent>
        <mc:AlternateContent xmlns:mc="http://schemas.openxmlformats.org/markup-compatibility/2006">
          <mc:Choice Requires="x14">
            <control shapeId="49211" r:id="rId77" name="Check Box 59">
              <controlPr defaultSize="0" autoFill="0" autoLine="0" autoPict="0">
                <anchor moveWithCells="1">
                  <from>
                    <xdr:col>1</xdr:col>
                    <xdr:colOff>200025</xdr:colOff>
                    <xdr:row>81</xdr:row>
                    <xdr:rowOff>190500</xdr:rowOff>
                  </from>
                  <to>
                    <xdr:col>1</xdr:col>
                    <xdr:colOff>600075</xdr:colOff>
                    <xdr:row>83</xdr:row>
                    <xdr:rowOff>76200</xdr:rowOff>
                  </to>
                </anchor>
              </controlPr>
            </control>
          </mc:Choice>
        </mc:AlternateContent>
        <mc:AlternateContent xmlns:mc="http://schemas.openxmlformats.org/markup-compatibility/2006">
          <mc:Choice Requires="x14">
            <control shapeId="49212" r:id="rId78" name="Check Box 60">
              <controlPr defaultSize="0" autoFill="0" autoLine="0" autoPict="0">
                <anchor moveWithCells="1">
                  <from>
                    <xdr:col>0</xdr:col>
                    <xdr:colOff>180975</xdr:colOff>
                    <xdr:row>87</xdr:row>
                    <xdr:rowOff>104775</xdr:rowOff>
                  </from>
                  <to>
                    <xdr:col>1</xdr:col>
                    <xdr:colOff>19050</xdr:colOff>
                    <xdr:row>87</xdr:row>
                    <xdr:rowOff>238125</xdr:rowOff>
                  </to>
                </anchor>
              </controlPr>
            </control>
          </mc:Choice>
        </mc:AlternateContent>
        <mc:AlternateContent xmlns:mc="http://schemas.openxmlformats.org/markup-compatibility/2006">
          <mc:Choice Requires="x14">
            <control shapeId="49213" r:id="rId79" name="Check Box 61">
              <controlPr defaultSize="0" autoFill="0" autoLine="0" autoPict="0">
                <anchor moveWithCells="1">
                  <from>
                    <xdr:col>2</xdr:col>
                    <xdr:colOff>209550</xdr:colOff>
                    <xdr:row>87</xdr:row>
                    <xdr:rowOff>57150</xdr:rowOff>
                  </from>
                  <to>
                    <xdr:col>3</xdr:col>
                    <xdr:colOff>28575</xdr:colOff>
                    <xdr:row>87</xdr:row>
                    <xdr:rowOff>276225</xdr:rowOff>
                  </to>
                </anchor>
              </controlPr>
            </control>
          </mc:Choice>
        </mc:AlternateContent>
        <mc:AlternateContent xmlns:mc="http://schemas.openxmlformats.org/markup-compatibility/2006">
          <mc:Choice Requires="x14">
            <control shapeId="49214" r:id="rId80" name="Check Box 62">
              <controlPr defaultSize="0" autoFill="0" autoLine="0" autoPict="0">
                <anchor moveWithCells="1">
                  <from>
                    <xdr:col>1</xdr:col>
                    <xdr:colOff>209550</xdr:colOff>
                    <xdr:row>87</xdr:row>
                    <xdr:rowOff>47625</xdr:rowOff>
                  </from>
                  <to>
                    <xdr:col>2</xdr:col>
                    <xdr:colOff>85725</xdr:colOff>
                    <xdr:row>87</xdr:row>
                    <xdr:rowOff>295275</xdr:rowOff>
                  </to>
                </anchor>
              </controlPr>
            </control>
          </mc:Choice>
        </mc:AlternateContent>
        <mc:AlternateContent xmlns:mc="http://schemas.openxmlformats.org/markup-compatibility/2006">
          <mc:Choice Requires="x14">
            <control shapeId="49215" r:id="rId81" name="Check Box 63">
              <controlPr defaultSize="0" autoFill="0" autoLine="0" autoPict="0">
                <anchor moveWithCells="1">
                  <from>
                    <xdr:col>0</xdr:col>
                    <xdr:colOff>190500</xdr:colOff>
                    <xdr:row>89</xdr:row>
                    <xdr:rowOff>76200</xdr:rowOff>
                  </from>
                  <to>
                    <xdr:col>1</xdr:col>
                    <xdr:colOff>28575</xdr:colOff>
                    <xdr:row>89</xdr:row>
                    <xdr:rowOff>342900</xdr:rowOff>
                  </to>
                </anchor>
              </controlPr>
            </control>
          </mc:Choice>
        </mc:AlternateContent>
        <mc:AlternateContent xmlns:mc="http://schemas.openxmlformats.org/markup-compatibility/2006">
          <mc:Choice Requires="x14">
            <control shapeId="49216" r:id="rId82" name="Check Box 64">
              <controlPr defaultSize="0" autoFill="0" autoLine="0" autoPict="0">
                <anchor moveWithCells="1">
                  <from>
                    <xdr:col>2</xdr:col>
                    <xdr:colOff>200025</xdr:colOff>
                    <xdr:row>89</xdr:row>
                    <xdr:rowOff>85725</xdr:rowOff>
                  </from>
                  <to>
                    <xdr:col>3</xdr:col>
                    <xdr:colOff>85725</xdr:colOff>
                    <xdr:row>89</xdr:row>
                    <xdr:rowOff>371475</xdr:rowOff>
                  </to>
                </anchor>
              </controlPr>
            </control>
          </mc:Choice>
        </mc:AlternateContent>
        <mc:AlternateContent xmlns:mc="http://schemas.openxmlformats.org/markup-compatibility/2006">
          <mc:Choice Requires="x14">
            <control shapeId="49217" r:id="rId83" name="Check Box 65">
              <controlPr defaultSize="0" autoFill="0" autoLine="0" autoPict="0">
                <anchor moveWithCells="1">
                  <from>
                    <xdr:col>1</xdr:col>
                    <xdr:colOff>219075</xdr:colOff>
                    <xdr:row>89</xdr:row>
                    <xdr:rowOff>66675</xdr:rowOff>
                  </from>
                  <to>
                    <xdr:col>2</xdr:col>
                    <xdr:colOff>133350</xdr:colOff>
                    <xdr:row>89</xdr:row>
                    <xdr:rowOff>400050</xdr:rowOff>
                  </to>
                </anchor>
              </controlPr>
            </control>
          </mc:Choice>
        </mc:AlternateContent>
        <mc:AlternateContent xmlns:mc="http://schemas.openxmlformats.org/markup-compatibility/2006">
          <mc:Choice Requires="x14">
            <control shapeId="49218" r:id="rId84" name="Check Box 66">
              <controlPr defaultSize="0" autoFill="0" autoLine="0" autoPict="0">
                <anchor moveWithCells="1">
                  <from>
                    <xdr:col>0</xdr:col>
                    <xdr:colOff>180975</xdr:colOff>
                    <xdr:row>92</xdr:row>
                    <xdr:rowOff>200025</xdr:rowOff>
                  </from>
                  <to>
                    <xdr:col>1</xdr:col>
                    <xdr:colOff>57150</xdr:colOff>
                    <xdr:row>93</xdr:row>
                    <xdr:rowOff>238125</xdr:rowOff>
                  </to>
                </anchor>
              </controlPr>
            </control>
          </mc:Choice>
        </mc:AlternateContent>
        <mc:AlternateContent xmlns:mc="http://schemas.openxmlformats.org/markup-compatibility/2006">
          <mc:Choice Requires="x14">
            <control shapeId="49219" r:id="rId85" name="Check Box 67">
              <controlPr defaultSize="0" autoFill="0" autoLine="0" autoPict="0">
                <anchor moveWithCells="1">
                  <from>
                    <xdr:col>2</xdr:col>
                    <xdr:colOff>190500</xdr:colOff>
                    <xdr:row>93</xdr:row>
                    <xdr:rowOff>0</xdr:rowOff>
                  </from>
                  <to>
                    <xdr:col>3</xdr:col>
                    <xdr:colOff>9525</xdr:colOff>
                    <xdr:row>94</xdr:row>
                    <xdr:rowOff>19050</xdr:rowOff>
                  </to>
                </anchor>
              </controlPr>
            </control>
          </mc:Choice>
        </mc:AlternateContent>
        <mc:AlternateContent xmlns:mc="http://schemas.openxmlformats.org/markup-compatibility/2006">
          <mc:Choice Requires="x14">
            <control shapeId="49220" r:id="rId86" name="Check Box 68">
              <controlPr defaultSize="0" autoFill="0" autoLine="0" autoPict="0">
                <anchor moveWithCells="1">
                  <from>
                    <xdr:col>1</xdr:col>
                    <xdr:colOff>219075</xdr:colOff>
                    <xdr:row>92</xdr:row>
                    <xdr:rowOff>180975</xdr:rowOff>
                  </from>
                  <to>
                    <xdr:col>2</xdr:col>
                    <xdr:colOff>209550</xdr:colOff>
                    <xdr:row>93</xdr:row>
                    <xdr:rowOff>257175</xdr:rowOff>
                  </to>
                </anchor>
              </controlPr>
            </control>
          </mc:Choice>
        </mc:AlternateContent>
        <mc:AlternateContent xmlns:mc="http://schemas.openxmlformats.org/markup-compatibility/2006">
          <mc:Choice Requires="x14">
            <control shapeId="49221" r:id="rId87" name="Check Box 69">
              <controlPr defaultSize="0" autoFill="0" autoLine="0" autoPict="0">
                <anchor moveWithCells="1">
                  <from>
                    <xdr:col>2</xdr:col>
                    <xdr:colOff>190500</xdr:colOff>
                    <xdr:row>93</xdr:row>
                    <xdr:rowOff>0</xdr:rowOff>
                  </from>
                  <to>
                    <xdr:col>3</xdr:col>
                    <xdr:colOff>9525</xdr:colOff>
                    <xdr:row>94</xdr:row>
                    <xdr:rowOff>19050</xdr:rowOff>
                  </to>
                </anchor>
              </controlPr>
            </control>
          </mc:Choice>
        </mc:AlternateContent>
        <mc:AlternateContent xmlns:mc="http://schemas.openxmlformats.org/markup-compatibility/2006">
          <mc:Choice Requires="x14">
            <control shapeId="49222" r:id="rId88" name="Check Box 70">
              <controlPr defaultSize="0" autoFill="0" autoLine="0" autoPict="0">
                <anchor moveWithCells="1">
                  <from>
                    <xdr:col>0</xdr:col>
                    <xdr:colOff>200025</xdr:colOff>
                    <xdr:row>95</xdr:row>
                    <xdr:rowOff>57150</xdr:rowOff>
                  </from>
                  <to>
                    <xdr:col>1</xdr:col>
                    <xdr:colOff>209550</xdr:colOff>
                    <xdr:row>95</xdr:row>
                    <xdr:rowOff>428625</xdr:rowOff>
                  </to>
                </anchor>
              </controlPr>
            </control>
          </mc:Choice>
        </mc:AlternateContent>
        <mc:AlternateContent xmlns:mc="http://schemas.openxmlformats.org/markup-compatibility/2006">
          <mc:Choice Requires="x14">
            <control shapeId="49223" r:id="rId89" name="Check Box 71">
              <controlPr defaultSize="0" autoFill="0" autoLine="0" autoPict="0">
                <anchor moveWithCells="1">
                  <from>
                    <xdr:col>2</xdr:col>
                    <xdr:colOff>200025</xdr:colOff>
                    <xdr:row>95</xdr:row>
                    <xdr:rowOff>95250</xdr:rowOff>
                  </from>
                  <to>
                    <xdr:col>3</xdr:col>
                    <xdr:colOff>114300</xdr:colOff>
                    <xdr:row>95</xdr:row>
                    <xdr:rowOff>390525</xdr:rowOff>
                  </to>
                </anchor>
              </controlPr>
            </control>
          </mc:Choice>
        </mc:AlternateContent>
        <mc:AlternateContent xmlns:mc="http://schemas.openxmlformats.org/markup-compatibility/2006">
          <mc:Choice Requires="x14">
            <control shapeId="49224" r:id="rId90" name="Check Box 72">
              <controlPr defaultSize="0" autoFill="0" autoLine="0" autoPict="0">
                <anchor moveWithCells="1">
                  <from>
                    <xdr:col>1</xdr:col>
                    <xdr:colOff>180975</xdr:colOff>
                    <xdr:row>94</xdr:row>
                    <xdr:rowOff>200025</xdr:rowOff>
                  </from>
                  <to>
                    <xdr:col>2</xdr:col>
                    <xdr:colOff>152400</xdr:colOff>
                    <xdr:row>95</xdr:row>
                    <xdr:rowOff>504825</xdr:rowOff>
                  </to>
                </anchor>
              </controlPr>
            </control>
          </mc:Choice>
        </mc:AlternateContent>
        <mc:AlternateContent xmlns:mc="http://schemas.openxmlformats.org/markup-compatibility/2006">
          <mc:Choice Requires="x14">
            <control shapeId="49225" r:id="rId91" name="Check Box 73">
              <controlPr defaultSize="0" autoFill="0" autoLine="0" autoPict="0">
                <anchor moveWithCells="1">
                  <from>
                    <xdr:col>0</xdr:col>
                    <xdr:colOff>190500</xdr:colOff>
                    <xdr:row>91</xdr:row>
                    <xdr:rowOff>85725</xdr:rowOff>
                  </from>
                  <to>
                    <xdr:col>1</xdr:col>
                    <xdr:colOff>28575</xdr:colOff>
                    <xdr:row>91</xdr:row>
                    <xdr:rowOff>219075</xdr:rowOff>
                  </to>
                </anchor>
              </controlPr>
            </control>
          </mc:Choice>
        </mc:AlternateContent>
        <mc:AlternateContent xmlns:mc="http://schemas.openxmlformats.org/markup-compatibility/2006">
          <mc:Choice Requires="x14">
            <control shapeId="49226" r:id="rId92" name="Check Box 74">
              <controlPr defaultSize="0" autoFill="0" autoLine="0" autoPict="0">
                <anchor moveWithCells="1">
                  <from>
                    <xdr:col>2</xdr:col>
                    <xdr:colOff>219075</xdr:colOff>
                    <xdr:row>90</xdr:row>
                    <xdr:rowOff>171450</xdr:rowOff>
                  </from>
                  <to>
                    <xdr:col>3</xdr:col>
                    <xdr:colOff>171450</xdr:colOff>
                    <xdr:row>91</xdr:row>
                    <xdr:rowOff>276225</xdr:rowOff>
                  </to>
                </anchor>
              </controlPr>
            </control>
          </mc:Choice>
        </mc:AlternateContent>
        <mc:AlternateContent xmlns:mc="http://schemas.openxmlformats.org/markup-compatibility/2006">
          <mc:Choice Requires="x14">
            <control shapeId="49227" r:id="rId93" name="Check Box 75">
              <controlPr defaultSize="0" autoFill="0" autoLine="0" autoPict="0">
                <anchor moveWithCells="1">
                  <from>
                    <xdr:col>1</xdr:col>
                    <xdr:colOff>219075</xdr:colOff>
                    <xdr:row>91</xdr:row>
                    <xdr:rowOff>19050</xdr:rowOff>
                  </from>
                  <to>
                    <xdr:col>2</xdr:col>
                    <xdr:colOff>133350</xdr:colOff>
                    <xdr:row>91</xdr:row>
                    <xdr:rowOff>285750</xdr:rowOff>
                  </to>
                </anchor>
              </controlPr>
            </control>
          </mc:Choice>
        </mc:AlternateContent>
        <mc:AlternateContent xmlns:mc="http://schemas.openxmlformats.org/markup-compatibility/2006">
          <mc:Choice Requires="x14">
            <control shapeId="49228" r:id="rId94" name="Check Box 76">
              <controlPr defaultSize="0" autoFill="0" autoLine="0" autoPict="0">
                <anchor moveWithCells="1">
                  <from>
                    <xdr:col>0</xdr:col>
                    <xdr:colOff>171450</xdr:colOff>
                    <xdr:row>57</xdr:row>
                    <xdr:rowOff>152400</xdr:rowOff>
                  </from>
                  <to>
                    <xdr:col>0</xdr:col>
                    <xdr:colOff>476250</xdr:colOff>
                    <xdr:row>58</xdr:row>
                    <xdr:rowOff>219075</xdr:rowOff>
                  </to>
                </anchor>
              </controlPr>
            </control>
          </mc:Choice>
        </mc:AlternateContent>
        <mc:AlternateContent xmlns:mc="http://schemas.openxmlformats.org/markup-compatibility/2006">
          <mc:Choice Requires="x14">
            <control shapeId="49229" r:id="rId95" name="Check Box 77">
              <controlPr defaultSize="0" autoFill="0" autoLine="0" autoPict="0">
                <anchor moveWithCells="1">
                  <from>
                    <xdr:col>2</xdr:col>
                    <xdr:colOff>200025</xdr:colOff>
                    <xdr:row>57</xdr:row>
                    <xdr:rowOff>180975</xdr:rowOff>
                  </from>
                  <to>
                    <xdr:col>2</xdr:col>
                    <xdr:colOff>400050</xdr:colOff>
                    <xdr:row>58</xdr:row>
                    <xdr:rowOff>228600</xdr:rowOff>
                  </to>
                </anchor>
              </controlPr>
            </control>
          </mc:Choice>
        </mc:AlternateContent>
        <mc:AlternateContent xmlns:mc="http://schemas.openxmlformats.org/markup-compatibility/2006">
          <mc:Choice Requires="x14">
            <control shapeId="49230" r:id="rId96" name="Check Box 78">
              <controlPr defaultSize="0" autoFill="0" autoLine="0" autoPict="0">
                <anchor moveWithCells="1">
                  <from>
                    <xdr:col>1</xdr:col>
                    <xdr:colOff>180975</xdr:colOff>
                    <xdr:row>57</xdr:row>
                    <xdr:rowOff>161925</xdr:rowOff>
                  </from>
                  <to>
                    <xdr:col>1</xdr:col>
                    <xdr:colOff>409575</xdr:colOff>
                    <xdr:row>58</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2000000}">
          <x14:formula1>
            <xm:f>'Agency-County'!$A$2:$A$22</xm:f>
          </x14:formula1>
          <xm:sqref>G2:M2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
  <sheetViews>
    <sheetView workbookViewId="0">
      <selection activeCell="A7" sqref="A7"/>
    </sheetView>
  </sheetViews>
  <sheetFormatPr defaultRowHeight="15" x14ac:dyDescent="0.25"/>
  <cols>
    <col min="8" max="8" width="12" bestFit="1" customWidth="1"/>
    <col min="9" max="9" width="15.140625" bestFit="1" customWidth="1"/>
  </cols>
  <sheetData>
    <row r="1" spans="1:10" x14ac:dyDescent="0.25">
      <c r="A1" t="s">
        <v>858</v>
      </c>
    </row>
    <row r="3" spans="1:10" x14ac:dyDescent="0.25">
      <c r="A3" s="444"/>
    </row>
    <row r="4" spans="1:10" x14ac:dyDescent="0.25">
      <c r="I4" s="445" t="s">
        <v>859</v>
      </c>
      <c r="J4" s="445" t="s">
        <v>860</v>
      </c>
    </row>
    <row r="5" spans="1:10" x14ac:dyDescent="0.25">
      <c r="H5" s="445">
        <f>'[2]Degradation Calculator'!H12</f>
        <v>0</v>
      </c>
      <c r="I5" s="446" t="str">
        <f>IF(H5&gt;0,H5,IF('[2]Degradation Calculator'!H8="Electric Resistance Furnace","N/A",IF('[2]Degradation Calculator'!H8="Gas Furnace","N/A","")))</f>
        <v/>
      </c>
      <c r="J5" s="447" t="str">
        <f>IF('[2]Degradation Calculator'!H9&gt;1,'[2]Degradation Calculator'!I13,"")</f>
        <v/>
      </c>
    </row>
    <row r="6" spans="1:10" s="445" customFormat="1" x14ac:dyDescent="0.25">
      <c r="A6" s="445" t="s">
        <v>861</v>
      </c>
      <c r="B6" s="445" t="s">
        <v>862</v>
      </c>
      <c r="C6" s="445" t="s">
        <v>863</v>
      </c>
      <c r="D6" s="445" t="s">
        <v>864</v>
      </c>
      <c r="E6" s="445" t="s">
        <v>865</v>
      </c>
      <c r="F6" s="445" t="s">
        <v>866</v>
      </c>
      <c r="G6" s="445" t="s">
        <v>867</v>
      </c>
      <c r="H6" s="445" t="s">
        <v>868</v>
      </c>
      <c r="J6" s="445" t="s">
        <v>869</v>
      </c>
    </row>
    <row r="7" spans="1:10" s="447" customFormat="1" x14ac:dyDescent="0.25">
      <c r="A7" s="447" t="str">
        <f>IF('[2]Degradation Calculator'!H7="DOE","TRUE","FALSE")</f>
        <v>FALSE</v>
      </c>
      <c r="B7" s="447" t="str">
        <f>IF('[2]Degradation Calculator'!H7="LIHEAP","TRUE","FALSE")</f>
        <v>FALSE</v>
      </c>
      <c r="C7" s="447" t="str">
        <f>IF('[2]Degradation Calculator'!H7="DOE &amp; LIHEAP","TRUE","FALSE")</f>
        <v>FALSE</v>
      </c>
      <c r="D7" s="447" t="str">
        <f>IF('[2]Degradation Calculator'!H8="Gas Furnace","TRUE","FALSE")</f>
        <v>FALSE</v>
      </c>
      <c r="E7" s="447" t="str">
        <f>IF('[2]Degradation Calculator'!H8="Electric Resistance Furnace","TRUE","FALSE")</f>
        <v>FALSE</v>
      </c>
      <c r="F7" s="447" t="str">
        <f>IF('[2]Degradation Calculator'!H8="Heat Pump","TRUE","FALSE")</f>
        <v>FALSE</v>
      </c>
      <c r="G7" s="447" t="str">
        <f>IF('[2]Degradation Calculator'!D13="TRUE","N/A",IF('[2]Degradation Calculator'!E13="TRUE",1,IF('[2]Degradation Calculator'!F13="TRUE","N/A","")))</f>
        <v/>
      </c>
      <c r="H7" s="447" t="b">
        <f>IF('[2]Degradation Calculator'!H6="Conditioned Space","Conditioned",IF('[2]Degradation Calculator'!H6="Unconditioned Space","Unconditioned",FALSE))</f>
        <v>0</v>
      </c>
      <c r="J7" s="447" t="str">
        <f>IF(AND('[2]Degradation Calculator'!J3&lt;1,'[2]Degradation Calculator'!H9&lt;1),"",IF(AND('[2]Degradation Calculator'!D13="False",'[2]Degradation Calculator'!H12=""),"N/A",IF(AND('[2]Degradation Calculator'!D13="True",'[2]Degradation Calculator'!H12&gt;0),'[2]Degradation Calculator'!H12,IF(AND('[2]Degradation Calculator'!D13="True",'[2]Degradation Calculator'!H12&lt;1),"Requires combustion analyzer",IF(AND('[2]Degradation Calculator'!H9&gt;1,'[2]Degradation Calculator'!E13="TRUE"),"N/A",IF(AND('[2]Degradation Calculator'!H9&gt;1,'[2]Degradation Calculator'!F13="TRUE"),"N/A"))))))</f>
        <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J7"/>
  <sheetViews>
    <sheetView workbookViewId="0">
      <selection activeCell="I5" sqref="I5"/>
    </sheetView>
  </sheetViews>
  <sheetFormatPr defaultRowHeight="15" x14ac:dyDescent="0.25"/>
  <cols>
    <col min="8" max="8" width="12" bestFit="1" customWidth="1"/>
    <col min="9" max="9" width="15.140625" bestFit="1" customWidth="1"/>
  </cols>
  <sheetData>
    <row r="1" spans="1:10" x14ac:dyDescent="0.25">
      <c r="A1" t="s">
        <v>858</v>
      </c>
    </row>
    <row r="3" spans="1:10" x14ac:dyDescent="0.25">
      <c r="A3" s="444"/>
    </row>
    <row r="4" spans="1:10" x14ac:dyDescent="0.25">
      <c r="I4" s="445" t="s">
        <v>859</v>
      </c>
      <c r="J4" s="445" t="s">
        <v>860</v>
      </c>
    </row>
    <row r="5" spans="1:10" x14ac:dyDescent="0.25">
      <c r="H5" s="445">
        <v>0</v>
      </c>
      <c r="I5" s="446" t="s">
        <v>870</v>
      </c>
      <c r="J5" s="447" t="s">
        <v>870</v>
      </c>
    </row>
    <row r="6" spans="1:10" s="445" customFormat="1" x14ac:dyDescent="0.25">
      <c r="A6" s="445" t="s">
        <v>861</v>
      </c>
      <c r="B6" s="445" t="s">
        <v>862</v>
      </c>
      <c r="C6" s="445" t="s">
        <v>863</v>
      </c>
      <c r="D6" s="445" t="s">
        <v>864</v>
      </c>
      <c r="E6" s="445" t="s">
        <v>865</v>
      </c>
      <c r="F6" s="445" t="s">
        <v>866</v>
      </c>
      <c r="G6" s="445" t="s">
        <v>867</v>
      </c>
      <c r="H6" s="445" t="s">
        <v>868</v>
      </c>
      <c r="J6" s="445" t="s">
        <v>869</v>
      </c>
    </row>
    <row r="7" spans="1:10" s="447" customFormat="1" x14ac:dyDescent="0.25">
      <c r="A7" s="447" t="s">
        <v>871</v>
      </c>
      <c r="B7" s="447" t="s">
        <v>871</v>
      </c>
      <c r="C7" s="447" t="s">
        <v>871</v>
      </c>
      <c r="D7" s="447" t="s">
        <v>871</v>
      </c>
      <c r="E7" s="447" t="s">
        <v>871</v>
      </c>
      <c r="F7" s="447" t="s">
        <v>871</v>
      </c>
      <c r="G7" s="447" t="s">
        <v>870</v>
      </c>
      <c r="H7" s="447" t="b">
        <v>0</v>
      </c>
      <c r="J7" s="447" t="s">
        <v>870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B221"/>
  <sheetViews>
    <sheetView workbookViewId="0">
      <selection activeCell="N34" sqref="N34"/>
    </sheetView>
  </sheetViews>
  <sheetFormatPr defaultRowHeight="15" x14ac:dyDescent="0.25"/>
  <cols>
    <col min="1" max="1" width="50.28515625" bestFit="1" customWidth="1"/>
    <col min="2" max="2" width="12.7109375" bestFit="1" customWidth="1"/>
  </cols>
  <sheetData>
    <row r="1" spans="1:2" x14ac:dyDescent="0.25">
      <c r="A1" s="389" t="s">
        <v>423</v>
      </c>
      <c r="B1" s="389" t="s">
        <v>424</v>
      </c>
    </row>
    <row r="2" spans="1:2" x14ac:dyDescent="0.25">
      <c r="A2" t="s">
        <v>425</v>
      </c>
      <c r="B2" t="s">
        <v>426</v>
      </c>
    </row>
    <row r="3" spans="1:2" x14ac:dyDescent="0.25">
      <c r="A3" t="s">
        <v>427</v>
      </c>
      <c r="B3" t="s">
        <v>428</v>
      </c>
    </row>
    <row r="4" spans="1:2" x14ac:dyDescent="0.25">
      <c r="A4" t="s">
        <v>429</v>
      </c>
      <c r="B4" t="s">
        <v>430</v>
      </c>
    </row>
    <row r="5" spans="1:2" x14ac:dyDescent="0.25">
      <c r="A5" t="s">
        <v>431</v>
      </c>
      <c r="B5" t="s">
        <v>432</v>
      </c>
    </row>
    <row r="6" spans="1:2" x14ac:dyDescent="0.25">
      <c r="A6" t="s">
        <v>433</v>
      </c>
      <c r="B6" t="s">
        <v>434</v>
      </c>
    </row>
    <row r="7" spans="1:2" x14ac:dyDescent="0.25">
      <c r="A7" t="s">
        <v>435</v>
      </c>
      <c r="B7" t="s">
        <v>436</v>
      </c>
    </row>
    <row r="8" spans="1:2" x14ac:dyDescent="0.25">
      <c r="A8" t="s">
        <v>437</v>
      </c>
      <c r="B8" t="s">
        <v>438</v>
      </c>
    </row>
    <row r="9" spans="1:2" x14ac:dyDescent="0.25">
      <c r="A9" t="s">
        <v>439</v>
      </c>
      <c r="B9" t="s">
        <v>440</v>
      </c>
    </row>
    <row r="10" spans="1:2" x14ac:dyDescent="0.25">
      <c r="A10" t="s">
        <v>441</v>
      </c>
      <c r="B10" t="s">
        <v>442</v>
      </c>
    </row>
    <row r="11" spans="1:2" x14ac:dyDescent="0.25">
      <c r="A11" t="s">
        <v>443</v>
      </c>
      <c r="B11" t="s">
        <v>444</v>
      </c>
    </row>
    <row r="12" spans="1:2" x14ac:dyDescent="0.25">
      <c r="A12" t="s">
        <v>445</v>
      </c>
      <c r="B12" t="s">
        <v>446</v>
      </c>
    </row>
    <row r="13" spans="1:2" x14ac:dyDescent="0.25">
      <c r="A13" t="s">
        <v>447</v>
      </c>
      <c r="B13" t="s">
        <v>448</v>
      </c>
    </row>
    <row r="14" spans="1:2" x14ac:dyDescent="0.25">
      <c r="A14" t="s">
        <v>449</v>
      </c>
      <c r="B14" t="s">
        <v>450</v>
      </c>
    </row>
    <row r="15" spans="1:2" x14ac:dyDescent="0.25">
      <c r="A15" t="s">
        <v>451</v>
      </c>
      <c r="B15" t="s">
        <v>452</v>
      </c>
    </row>
    <row r="16" spans="1:2" x14ac:dyDescent="0.25">
      <c r="A16" t="s">
        <v>453</v>
      </c>
      <c r="B16" t="s">
        <v>454</v>
      </c>
    </row>
    <row r="17" spans="1:2" x14ac:dyDescent="0.25">
      <c r="A17" t="s">
        <v>455</v>
      </c>
      <c r="B17" t="s">
        <v>456</v>
      </c>
    </row>
    <row r="18" spans="1:2" x14ac:dyDescent="0.25">
      <c r="A18" t="s">
        <v>457</v>
      </c>
      <c r="B18" t="s">
        <v>458</v>
      </c>
    </row>
    <row r="19" spans="1:2" x14ac:dyDescent="0.25">
      <c r="A19" t="s">
        <v>459</v>
      </c>
      <c r="B19" t="s">
        <v>460</v>
      </c>
    </row>
    <row r="20" spans="1:2" x14ac:dyDescent="0.25">
      <c r="A20" t="s">
        <v>461</v>
      </c>
      <c r="B20" t="s">
        <v>462</v>
      </c>
    </row>
    <row r="21" spans="1:2" x14ac:dyDescent="0.25">
      <c r="A21" t="s">
        <v>463</v>
      </c>
      <c r="B21" t="s">
        <v>464</v>
      </c>
    </row>
    <row r="22" spans="1:2" x14ac:dyDescent="0.25">
      <c r="A22" t="s">
        <v>465</v>
      </c>
      <c r="B22" t="s">
        <v>466</v>
      </c>
    </row>
    <row r="23" spans="1:2" x14ac:dyDescent="0.25">
      <c r="B23" t="s">
        <v>467</v>
      </c>
    </row>
    <row r="24" spans="1:2" x14ac:dyDescent="0.25">
      <c r="B24" t="s">
        <v>468</v>
      </c>
    </row>
    <row r="25" spans="1:2" x14ac:dyDescent="0.25">
      <c r="B25" t="s">
        <v>469</v>
      </c>
    </row>
    <row r="26" spans="1:2" x14ac:dyDescent="0.25">
      <c r="B26" t="s">
        <v>470</v>
      </c>
    </row>
    <row r="27" spans="1:2" x14ac:dyDescent="0.25">
      <c r="B27" t="s">
        <v>471</v>
      </c>
    </row>
    <row r="28" spans="1:2" x14ac:dyDescent="0.25">
      <c r="B28" t="s">
        <v>472</v>
      </c>
    </row>
    <row r="29" spans="1:2" x14ac:dyDescent="0.25">
      <c r="B29" t="s">
        <v>473</v>
      </c>
    </row>
    <row r="30" spans="1:2" x14ac:dyDescent="0.25">
      <c r="B30" t="s">
        <v>474</v>
      </c>
    </row>
    <row r="31" spans="1:2" x14ac:dyDescent="0.25">
      <c r="B31" t="s">
        <v>475</v>
      </c>
    </row>
    <row r="32" spans="1:2" x14ac:dyDescent="0.25">
      <c r="B32" t="s">
        <v>476</v>
      </c>
    </row>
    <row r="33" spans="2:2" x14ac:dyDescent="0.25">
      <c r="B33" t="s">
        <v>477</v>
      </c>
    </row>
    <row r="34" spans="2:2" x14ac:dyDescent="0.25">
      <c r="B34" t="s">
        <v>478</v>
      </c>
    </row>
    <row r="35" spans="2:2" x14ac:dyDescent="0.25">
      <c r="B35" t="s">
        <v>479</v>
      </c>
    </row>
    <row r="36" spans="2:2" x14ac:dyDescent="0.25">
      <c r="B36" t="s">
        <v>480</v>
      </c>
    </row>
    <row r="37" spans="2:2" x14ac:dyDescent="0.25">
      <c r="B37" t="s">
        <v>481</v>
      </c>
    </row>
    <row r="38" spans="2:2" x14ac:dyDescent="0.25">
      <c r="B38" t="s">
        <v>482</v>
      </c>
    </row>
    <row r="39" spans="2:2" x14ac:dyDescent="0.25">
      <c r="B39" t="s">
        <v>483</v>
      </c>
    </row>
    <row r="40" spans="2:2" x14ac:dyDescent="0.25">
      <c r="B40" t="s">
        <v>484</v>
      </c>
    </row>
    <row r="41" spans="2:2" x14ac:dyDescent="0.25">
      <c r="B41" t="s">
        <v>485</v>
      </c>
    </row>
    <row r="42" spans="2:2" x14ac:dyDescent="0.25">
      <c r="B42" t="s">
        <v>486</v>
      </c>
    </row>
    <row r="43" spans="2:2" x14ac:dyDescent="0.25">
      <c r="B43" t="s">
        <v>487</v>
      </c>
    </row>
    <row r="44" spans="2:2" x14ac:dyDescent="0.25">
      <c r="B44" t="s">
        <v>488</v>
      </c>
    </row>
    <row r="45" spans="2:2" x14ac:dyDescent="0.25">
      <c r="B45" t="s">
        <v>489</v>
      </c>
    </row>
    <row r="46" spans="2:2" x14ac:dyDescent="0.25">
      <c r="B46" t="s">
        <v>490</v>
      </c>
    </row>
    <row r="47" spans="2:2" x14ac:dyDescent="0.25">
      <c r="B47" t="s">
        <v>491</v>
      </c>
    </row>
    <row r="48" spans="2:2" x14ac:dyDescent="0.25">
      <c r="B48" t="s">
        <v>492</v>
      </c>
    </row>
    <row r="49" spans="2:2" x14ac:dyDescent="0.25">
      <c r="B49" t="s">
        <v>493</v>
      </c>
    </row>
    <row r="50" spans="2:2" x14ac:dyDescent="0.25">
      <c r="B50" t="s">
        <v>494</v>
      </c>
    </row>
    <row r="51" spans="2:2" x14ac:dyDescent="0.25">
      <c r="B51" t="s">
        <v>495</v>
      </c>
    </row>
    <row r="52" spans="2:2" x14ac:dyDescent="0.25">
      <c r="B52" t="s">
        <v>496</v>
      </c>
    </row>
    <row r="53" spans="2:2" x14ac:dyDescent="0.25">
      <c r="B53" t="s">
        <v>497</v>
      </c>
    </row>
    <row r="54" spans="2:2" x14ac:dyDescent="0.25">
      <c r="B54" t="s">
        <v>498</v>
      </c>
    </row>
    <row r="55" spans="2:2" x14ac:dyDescent="0.25">
      <c r="B55" t="s">
        <v>499</v>
      </c>
    </row>
    <row r="56" spans="2:2" x14ac:dyDescent="0.25">
      <c r="B56" t="s">
        <v>500</v>
      </c>
    </row>
    <row r="57" spans="2:2" x14ac:dyDescent="0.25">
      <c r="B57" t="s">
        <v>501</v>
      </c>
    </row>
    <row r="58" spans="2:2" x14ac:dyDescent="0.25">
      <c r="B58" t="s">
        <v>502</v>
      </c>
    </row>
    <row r="59" spans="2:2" x14ac:dyDescent="0.25">
      <c r="B59" t="s">
        <v>503</v>
      </c>
    </row>
    <row r="60" spans="2:2" x14ac:dyDescent="0.25">
      <c r="B60" t="s">
        <v>504</v>
      </c>
    </row>
    <row r="61" spans="2:2" x14ac:dyDescent="0.25">
      <c r="B61" t="s">
        <v>505</v>
      </c>
    </row>
    <row r="62" spans="2:2" x14ac:dyDescent="0.25">
      <c r="B62" t="s">
        <v>506</v>
      </c>
    </row>
    <row r="63" spans="2:2" x14ac:dyDescent="0.25">
      <c r="B63" t="s">
        <v>507</v>
      </c>
    </row>
    <row r="64" spans="2:2" x14ac:dyDescent="0.25">
      <c r="B64" t="s">
        <v>508</v>
      </c>
    </row>
    <row r="65" spans="2:2" x14ac:dyDescent="0.25">
      <c r="B65" t="s">
        <v>509</v>
      </c>
    </row>
    <row r="66" spans="2:2" x14ac:dyDescent="0.25">
      <c r="B66" t="s">
        <v>510</v>
      </c>
    </row>
    <row r="67" spans="2:2" x14ac:dyDescent="0.25">
      <c r="B67" t="s">
        <v>511</v>
      </c>
    </row>
    <row r="68" spans="2:2" x14ac:dyDescent="0.25">
      <c r="B68" t="s">
        <v>512</v>
      </c>
    </row>
    <row r="69" spans="2:2" x14ac:dyDescent="0.25">
      <c r="B69" t="s">
        <v>510</v>
      </c>
    </row>
    <row r="70" spans="2:2" x14ac:dyDescent="0.25">
      <c r="B70" t="s">
        <v>511</v>
      </c>
    </row>
    <row r="71" spans="2:2" x14ac:dyDescent="0.25">
      <c r="B71" t="s">
        <v>513</v>
      </c>
    </row>
    <row r="72" spans="2:2" x14ac:dyDescent="0.25">
      <c r="B72" t="s">
        <v>514</v>
      </c>
    </row>
    <row r="73" spans="2:2" x14ac:dyDescent="0.25">
      <c r="B73" t="s">
        <v>515</v>
      </c>
    </row>
    <row r="74" spans="2:2" x14ac:dyDescent="0.25">
      <c r="B74" t="s">
        <v>516</v>
      </c>
    </row>
    <row r="75" spans="2:2" x14ac:dyDescent="0.25">
      <c r="B75" t="s">
        <v>517</v>
      </c>
    </row>
    <row r="76" spans="2:2" x14ac:dyDescent="0.25">
      <c r="B76" t="s">
        <v>518</v>
      </c>
    </row>
    <row r="77" spans="2:2" x14ac:dyDescent="0.25">
      <c r="B77" t="s">
        <v>519</v>
      </c>
    </row>
    <row r="78" spans="2:2" x14ac:dyDescent="0.25">
      <c r="B78" t="s">
        <v>520</v>
      </c>
    </row>
    <row r="79" spans="2:2" x14ac:dyDescent="0.25">
      <c r="B79" t="s">
        <v>521</v>
      </c>
    </row>
    <row r="80" spans="2:2" x14ac:dyDescent="0.25">
      <c r="B80" t="s">
        <v>522</v>
      </c>
    </row>
    <row r="81" spans="2:2" x14ac:dyDescent="0.25">
      <c r="B81" t="s">
        <v>523</v>
      </c>
    </row>
    <row r="82" spans="2:2" x14ac:dyDescent="0.25">
      <c r="B82" t="s">
        <v>524</v>
      </c>
    </row>
    <row r="83" spans="2:2" x14ac:dyDescent="0.25">
      <c r="B83" t="s">
        <v>525</v>
      </c>
    </row>
    <row r="84" spans="2:2" x14ac:dyDescent="0.25">
      <c r="B84" t="s">
        <v>526</v>
      </c>
    </row>
    <row r="85" spans="2:2" x14ac:dyDescent="0.25">
      <c r="B85" t="s">
        <v>527</v>
      </c>
    </row>
    <row r="86" spans="2:2" x14ac:dyDescent="0.25">
      <c r="B86" t="s">
        <v>528</v>
      </c>
    </row>
    <row r="87" spans="2:2" x14ac:dyDescent="0.25">
      <c r="B87" t="s">
        <v>529</v>
      </c>
    </row>
    <row r="88" spans="2:2" x14ac:dyDescent="0.25">
      <c r="B88" t="s">
        <v>530</v>
      </c>
    </row>
    <row r="89" spans="2:2" x14ac:dyDescent="0.25">
      <c r="B89" t="s">
        <v>531</v>
      </c>
    </row>
    <row r="90" spans="2:2" x14ac:dyDescent="0.25">
      <c r="B90" t="s">
        <v>532</v>
      </c>
    </row>
    <row r="91" spans="2:2" x14ac:dyDescent="0.25">
      <c r="B91" t="s">
        <v>533</v>
      </c>
    </row>
    <row r="92" spans="2:2" x14ac:dyDescent="0.25">
      <c r="B92" t="s">
        <v>534</v>
      </c>
    </row>
    <row r="93" spans="2:2" x14ac:dyDescent="0.25">
      <c r="B93" t="s">
        <v>535</v>
      </c>
    </row>
    <row r="94" spans="2:2" x14ac:dyDescent="0.25">
      <c r="B94" t="s">
        <v>536</v>
      </c>
    </row>
    <row r="95" spans="2:2" x14ac:dyDescent="0.25">
      <c r="B95" t="s">
        <v>537</v>
      </c>
    </row>
    <row r="96" spans="2:2" x14ac:dyDescent="0.25">
      <c r="B96" t="s">
        <v>538</v>
      </c>
    </row>
    <row r="97" spans="2:2" x14ac:dyDescent="0.25">
      <c r="B97" t="s">
        <v>539</v>
      </c>
    </row>
    <row r="98" spans="2:2" x14ac:dyDescent="0.25">
      <c r="B98" t="s">
        <v>540</v>
      </c>
    </row>
    <row r="99" spans="2:2" x14ac:dyDescent="0.25">
      <c r="B99" t="s">
        <v>541</v>
      </c>
    </row>
    <row r="100" spans="2:2" x14ac:dyDescent="0.25">
      <c r="B100" t="s">
        <v>542</v>
      </c>
    </row>
    <row r="101" spans="2:2" x14ac:dyDescent="0.25">
      <c r="B101" t="s">
        <v>543</v>
      </c>
    </row>
    <row r="102" spans="2:2" x14ac:dyDescent="0.25">
      <c r="B102" t="s">
        <v>544</v>
      </c>
    </row>
    <row r="103" spans="2:2" x14ac:dyDescent="0.25">
      <c r="B103" t="s">
        <v>545</v>
      </c>
    </row>
    <row r="104" spans="2:2" x14ac:dyDescent="0.25">
      <c r="B104" t="s">
        <v>546</v>
      </c>
    </row>
    <row r="105" spans="2:2" x14ac:dyDescent="0.25">
      <c r="B105" t="s">
        <v>547</v>
      </c>
    </row>
    <row r="106" spans="2:2" x14ac:dyDescent="0.25">
      <c r="B106" t="s">
        <v>548</v>
      </c>
    </row>
    <row r="107" spans="2:2" x14ac:dyDescent="0.25">
      <c r="B107" t="s">
        <v>549</v>
      </c>
    </row>
    <row r="108" spans="2:2" x14ac:dyDescent="0.25">
      <c r="B108" t="s">
        <v>550</v>
      </c>
    </row>
    <row r="109" spans="2:2" x14ac:dyDescent="0.25">
      <c r="B109" t="s">
        <v>551</v>
      </c>
    </row>
    <row r="110" spans="2:2" x14ac:dyDescent="0.25">
      <c r="B110" t="s">
        <v>552</v>
      </c>
    </row>
    <row r="111" spans="2:2" x14ac:dyDescent="0.25">
      <c r="B111" t="s">
        <v>553</v>
      </c>
    </row>
    <row r="112" spans="2:2" x14ac:dyDescent="0.25">
      <c r="B112" t="s">
        <v>554</v>
      </c>
    </row>
    <row r="113" spans="2:2" x14ac:dyDescent="0.25">
      <c r="B113" t="s">
        <v>555</v>
      </c>
    </row>
    <row r="114" spans="2:2" x14ac:dyDescent="0.25">
      <c r="B114" t="s">
        <v>556</v>
      </c>
    </row>
    <row r="115" spans="2:2" x14ac:dyDescent="0.25">
      <c r="B115" t="s">
        <v>557</v>
      </c>
    </row>
    <row r="116" spans="2:2" x14ac:dyDescent="0.25">
      <c r="B116" t="s">
        <v>558</v>
      </c>
    </row>
    <row r="117" spans="2:2" x14ac:dyDescent="0.25">
      <c r="B117" t="s">
        <v>559</v>
      </c>
    </row>
    <row r="118" spans="2:2" x14ac:dyDescent="0.25">
      <c r="B118" t="s">
        <v>560</v>
      </c>
    </row>
    <row r="119" spans="2:2" x14ac:dyDescent="0.25">
      <c r="B119" t="s">
        <v>561</v>
      </c>
    </row>
    <row r="120" spans="2:2" x14ac:dyDescent="0.25">
      <c r="B120" t="s">
        <v>562</v>
      </c>
    </row>
    <row r="121" spans="2:2" x14ac:dyDescent="0.25">
      <c r="B121" t="s">
        <v>563</v>
      </c>
    </row>
    <row r="122" spans="2:2" x14ac:dyDescent="0.25">
      <c r="B122" t="s">
        <v>564</v>
      </c>
    </row>
    <row r="123" spans="2:2" x14ac:dyDescent="0.25">
      <c r="B123" t="s">
        <v>565</v>
      </c>
    </row>
    <row r="124" spans="2:2" x14ac:dyDescent="0.25">
      <c r="B124" t="s">
        <v>566</v>
      </c>
    </row>
    <row r="125" spans="2:2" x14ac:dyDescent="0.25">
      <c r="B125" t="s">
        <v>567</v>
      </c>
    </row>
    <row r="126" spans="2:2" x14ac:dyDescent="0.25">
      <c r="B126" t="s">
        <v>568</v>
      </c>
    </row>
    <row r="127" spans="2:2" x14ac:dyDescent="0.25">
      <c r="B127" t="s">
        <v>569</v>
      </c>
    </row>
    <row r="128" spans="2:2" x14ac:dyDescent="0.25">
      <c r="B128" t="s">
        <v>570</v>
      </c>
    </row>
    <row r="129" spans="2:2" x14ac:dyDescent="0.25">
      <c r="B129" t="s">
        <v>571</v>
      </c>
    </row>
    <row r="130" spans="2:2" x14ac:dyDescent="0.25">
      <c r="B130" t="s">
        <v>572</v>
      </c>
    </row>
    <row r="131" spans="2:2" x14ac:dyDescent="0.25">
      <c r="B131" t="s">
        <v>573</v>
      </c>
    </row>
    <row r="132" spans="2:2" x14ac:dyDescent="0.25">
      <c r="B132" t="s">
        <v>574</v>
      </c>
    </row>
    <row r="133" spans="2:2" x14ac:dyDescent="0.25">
      <c r="B133" t="s">
        <v>575</v>
      </c>
    </row>
    <row r="134" spans="2:2" x14ac:dyDescent="0.25">
      <c r="B134" t="s">
        <v>576</v>
      </c>
    </row>
    <row r="135" spans="2:2" x14ac:dyDescent="0.25">
      <c r="B135" t="s">
        <v>577</v>
      </c>
    </row>
    <row r="136" spans="2:2" x14ac:dyDescent="0.25">
      <c r="B136" t="s">
        <v>578</v>
      </c>
    </row>
    <row r="137" spans="2:2" x14ac:dyDescent="0.25">
      <c r="B137" t="s">
        <v>579</v>
      </c>
    </row>
    <row r="138" spans="2:2" x14ac:dyDescent="0.25">
      <c r="B138" t="s">
        <v>580</v>
      </c>
    </row>
    <row r="139" spans="2:2" x14ac:dyDescent="0.25">
      <c r="B139" t="s">
        <v>581</v>
      </c>
    </row>
    <row r="140" spans="2:2" x14ac:dyDescent="0.25">
      <c r="B140" t="s">
        <v>582</v>
      </c>
    </row>
    <row r="141" spans="2:2" x14ac:dyDescent="0.25">
      <c r="B141" t="s">
        <v>583</v>
      </c>
    </row>
    <row r="142" spans="2:2" x14ac:dyDescent="0.25">
      <c r="B142" t="s">
        <v>584</v>
      </c>
    </row>
    <row r="143" spans="2:2" x14ac:dyDescent="0.25">
      <c r="B143" t="s">
        <v>585</v>
      </c>
    </row>
    <row r="144" spans="2:2" x14ac:dyDescent="0.25">
      <c r="B144" t="s">
        <v>586</v>
      </c>
    </row>
    <row r="145" spans="2:2" x14ac:dyDescent="0.25">
      <c r="B145" t="s">
        <v>587</v>
      </c>
    </row>
    <row r="146" spans="2:2" x14ac:dyDescent="0.25">
      <c r="B146" t="s">
        <v>588</v>
      </c>
    </row>
    <row r="147" spans="2:2" x14ac:dyDescent="0.25">
      <c r="B147" t="s">
        <v>589</v>
      </c>
    </row>
    <row r="148" spans="2:2" x14ac:dyDescent="0.25">
      <c r="B148" t="s">
        <v>590</v>
      </c>
    </row>
    <row r="149" spans="2:2" x14ac:dyDescent="0.25">
      <c r="B149" t="s">
        <v>591</v>
      </c>
    </row>
    <row r="150" spans="2:2" x14ac:dyDescent="0.25">
      <c r="B150" t="s">
        <v>592</v>
      </c>
    </row>
    <row r="151" spans="2:2" x14ac:dyDescent="0.25">
      <c r="B151" t="s">
        <v>593</v>
      </c>
    </row>
    <row r="152" spans="2:2" x14ac:dyDescent="0.25">
      <c r="B152" t="s">
        <v>594</v>
      </c>
    </row>
    <row r="153" spans="2:2" x14ac:dyDescent="0.25">
      <c r="B153" t="s">
        <v>595</v>
      </c>
    </row>
    <row r="154" spans="2:2" x14ac:dyDescent="0.25">
      <c r="B154" t="s">
        <v>596</v>
      </c>
    </row>
    <row r="155" spans="2:2" x14ac:dyDescent="0.25">
      <c r="B155" t="s">
        <v>597</v>
      </c>
    </row>
    <row r="156" spans="2:2" x14ac:dyDescent="0.25">
      <c r="B156" t="s">
        <v>598</v>
      </c>
    </row>
    <row r="157" spans="2:2" x14ac:dyDescent="0.25">
      <c r="B157" t="s">
        <v>599</v>
      </c>
    </row>
    <row r="158" spans="2:2" x14ac:dyDescent="0.25">
      <c r="B158" t="s">
        <v>600</v>
      </c>
    </row>
    <row r="159" spans="2:2" x14ac:dyDescent="0.25">
      <c r="B159" t="s">
        <v>601</v>
      </c>
    </row>
    <row r="160" spans="2:2" x14ac:dyDescent="0.25">
      <c r="B160" t="s">
        <v>602</v>
      </c>
    </row>
    <row r="161" spans="2:2" x14ac:dyDescent="0.25">
      <c r="B161" t="s">
        <v>603</v>
      </c>
    </row>
    <row r="162" spans="2:2" x14ac:dyDescent="0.25">
      <c r="B162" t="s">
        <v>604</v>
      </c>
    </row>
    <row r="163" spans="2:2" x14ac:dyDescent="0.25">
      <c r="B163" t="s">
        <v>605</v>
      </c>
    </row>
    <row r="164" spans="2:2" x14ac:dyDescent="0.25">
      <c r="B164" t="s">
        <v>606</v>
      </c>
    </row>
    <row r="165" spans="2:2" x14ac:dyDescent="0.25">
      <c r="B165" t="s">
        <v>607</v>
      </c>
    </row>
    <row r="166" spans="2:2" x14ac:dyDescent="0.25">
      <c r="B166" t="s">
        <v>608</v>
      </c>
    </row>
    <row r="167" spans="2:2" x14ac:dyDescent="0.25">
      <c r="B167" t="s">
        <v>609</v>
      </c>
    </row>
    <row r="168" spans="2:2" x14ac:dyDescent="0.25">
      <c r="B168" t="s">
        <v>610</v>
      </c>
    </row>
    <row r="169" spans="2:2" x14ac:dyDescent="0.25">
      <c r="B169" t="s">
        <v>611</v>
      </c>
    </row>
    <row r="170" spans="2:2" x14ac:dyDescent="0.25">
      <c r="B170" t="s">
        <v>612</v>
      </c>
    </row>
    <row r="171" spans="2:2" x14ac:dyDescent="0.25">
      <c r="B171" t="s">
        <v>613</v>
      </c>
    </row>
    <row r="172" spans="2:2" x14ac:dyDescent="0.25">
      <c r="B172" t="s">
        <v>614</v>
      </c>
    </row>
    <row r="173" spans="2:2" x14ac:dyDescent="0.25">
      <c r="B173" t="s">
        <v>615</v>
      </c>
    </row>
    <row r="174" spans="2:2" x14ac:dyDescent="0.25">
      <c r="B174" t="s">
        <v>616</v>
      </c>
    </row>
    <row r="175" spans="2:2" x14ac:dyDescent="0.25">
      <c r="B175" t="s">
        <v>617</v>
      </c>
    </row>
    <row r="176" spans="2:2" x14ac:dyDescent="0.25">
      <c r="B176" t="s">
        <v>618</v>
      </c>
    </row>
    <row r="177" spans="2:2" x14ac:dyDescent="0.25">
      <c r="B177" t="s">
        <v>619</v>
      </c>
    </row>
    <row r="178" spans="2:2" x14ac:dyDescent="0.25">
      <c r="B178" t="s">
        <v>620</v>
      </c>
    </row>
    <row r="179" spans="2:2" x14ac:dyDescent="0.25">
      <c r="B179" t="s">
        <v>621</v>
      </c>
    </row>
    <row r="180" spans="2:2" x14ac:dyDescent="0.25">
      <c r="B180" t="s">
        <v>622</v>
      </c>
    </row>
    <row r="181" spans="2:2" x14ac:dyDescent="0.25">
      <c r="B181" t="s">
        <v>623</v>
      </c>
    </row>
    <row r="182" spans="2:2" x14ac:dyDescent="0.25">
      <c r="B182" t="s">
        <v>624</v>
      </c>
    </row>
    <row r="183" spans="2:2" x14ac:dyDescent="0.25">
      <c r="B183" t="s">
        <v>625</v>
      </c>
    </row>
    <row r="184" spans="2:2" x14ac:dyDescent="0.25">
      <c r="B184" t="s">
        <v>626</v>
      </c>
    </row>
    <row r="185" spans="2:2" x14ac:dyDescent="0.25">
      <c r="B185" t="s">
        <v>627</v>
      </c>
    </row>
    <row r="186" spans="2:2" x14ac:dyDescent="0.25">
      <c r="B186" t="s">
        <v>628</v>
      </c>
    </row>
    <row r="187" spans="2:2" x14ac:dyDescent="0.25">
      <c r="B187" t="s">
        <v>629</v>
      </c>
    </row>
    <row r="188" spans="2:2" x14ac:dyDescent="0.25">
      <c r="B188" t="s">
        <v>630</v>
      </c>
    </row>
    <row r="189" spans="2:2" x14ac:dyDescent="0.25">
      <c r="B189" t="s">
        <v>631</v>
      </c>
    </row>
    <row r="190" spans="2:2" x14ac:dyDescent="0.25">
      <c r="B190" t="s">
        <v>632</v>
      </c>
    </row>
    <row r="191" spans="2:2" x14ac:dyDescent="0.25">
      <c r="B191" t="s">
        <v>633</v>
      </c>
    </row>
    <row r="192" spans="2:2" x14ac:dyDescent="0.25">
      <c r="B192" t="s">
        <v>634</v>
      </c>
    </row>
    <row r="193" spans="2:2" x14ac:dyDescent="0.25">
      <c r="B193" t="s">
        <v>635</v>
      </c>
    </row>
    <row r="194" spans="2:2" x14ac:dyDescent="0.25">
      <c r="B194" t="s">
        <v>636</v>
      </c>
    </row>
    <row r="195" spans="2:2" x14ac:dyDescent="0.25">
      <c r="B195" t="s">
        <v>637</v>
      </c>
    </row>
    <row r="196" spans="2:2" x14ac:dyDescent="0.25">
      <c r="B196" t="s">
        <v>638</v>
      </c>
    </row>
    <row r="197" spans="2:2" x14ac:dyDescent="0.25">
      <c r="B197" t="s">
        <v>639</v>
      </c>
    </row>
    <row r="198" spans="2:2" x14ac:dyDescent="0.25">
      <c r="B198" t="s">
        <v>640</v>
      </c>
    </row>
    <row r="199" spans="2:2" x14ac:dyDescent="0.25">
      <c r="B199" t="s">
        <v>641</v>
      </c>
    </row>
    <row r="200" spans="2:2" x14ac:dyDescent="0.25">
      <c r="B200" t="s">
        <v>642</v>
      </c>
    </row>
    <row r="201" spans="2:2" x14ac:dyDescent="0.25">
      <c r="B201" t="s">
        <v>643</v>
      </c>
    </row>
    <row r="202" spans="2:2" x14ac:dyDescent="0.25">
      <c r="B202" t="s">
        <v>644</v>
      </c>
    </row>
    <row r="203" spans="2:2" x14ac:dyDescent="0.25">
      <c r="B203" t="s">
        <v>645</v>
      </c>
    </row>
    <row r="204" spans="2:2" x14ac:dyDescent="0.25">
      <c r="B204" t="s">
        <v>646</v>
      </c>
    </row>
    <row r="205" spans="2:2" x14ac:dyDescent="0.25">
      <c r="B205" t="s">
        <v>647</v>
      </c>
    </row>
    <row r="206" spans="2:2" x14ac:dyDescent="0.25">
      <c r="B206" t="s">
        <v>648</v>
      </c>
    </row>
    <row r="207" spans="2:2" x14ac:dyDescent="0.25">
      <c r="B207" t="s">
        <v>649</v>
      </c>
    </row>
    <row r="208" spans="2:2" x14ac:dyDescent="0.25">
      <c r="B208" t="s">
        <v>650</v>
      </c>
    </row>
    <row r="209" spans="2:2" x14ac:dyDescent="0.25">
      <c r="B209" t="s">
        <v>651</v>
      </c>
    </row>
    <row r="210" spans="2:2" x14ac:dyDescent="0.25">
      <c r="B210" t="s">
        <v>652</v>
      </c>
    </row>
    <row r="211" spans="2:2" x14ac:dyDescent="0.25">
      <c r="B211" t="s">
        <v>653</v>
      </c>
    </row>
    <row r="212" spans="2:2" x14ac:dyDescent="0.25">
      <c r="B212" t="s">
        <v>654</v>
      </c>
    </row>
    <row r="213" spans="2:2" x14ac:dyDescent="0.25">
      <c r="B213" t="s">
        <v>655</v>
      </c>
    </row>
    <row r="214" spans="2:2" x14ac:dyDescent="0.25">
      <c r="B214" t="s">
        <v>656</v>
      </c>
    </row>
    <row r="215" spans="2:2" x14ac:dyDescent="0.25">
      <c r="B215" t="s">
        <v>657</v>
      </c>
    </row>
    <row r="216" spans="2:2" x14ac:dyDescent="0.25">
      <c r="B216" t="s">
        <v>658</v>
      </c>
    </row>
    <row r="217" spans="2:2" x14ac:dyDescent="0.25">
      <c r="B217" t="s">
        <v>659</v>
      </c>
    </row>
    <row r="218" spans="2:2" x14ac:dyDescent="0.25">
      <c r="B218" t="s">
        <v>660</v>
      </c>
    </row>
    <row r="219" spans="2:2" x14ac:dyDescent="0.25">
      <c r="B219" t="s">
        <v>661</v>
      </c>
    </row>
    <row r="220" spans="2:2" x14ac:dyDescent="0.25">
      <c r="B220" t="s">
        <v>662</v>
      </c>
    </row>
    <row r="221" spans="2:2" x14ac:dyDescent="0.25">
      <c r="B221" t="s">
        <v>663</v>
      </c>
    </row>
  </sheetData>
  <sheetProtection algorithmName="SHA-512" hashValue="fNeud0YYlbWtbepu45iSbD0XZl7oOCJVJO2+rUginsAlWbzfZoRlCQCRMjtBZMkmJT9ck29yU/ZMI6Id1UGqSw==" saltValue="Htly9XtegOZTsxSJSU0ZfA=="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Contact Info</vt:lpstr>
      <vt:lpstr>Blower Door Duct Blaster Data</vt:lpstr>
      <vt:lpstr>BD DB - DO NOT DELETE</vt:lpstr>
      <vt:lpstr>Attic Vent Calc</vt:lpstr>
      <vt:lpstr>CAZ Testing Data</vt:lpstr>
      <vt:lpstr>Degradation Calculator (1)</vt:lpstr>
      <vt:lpstr>Degradation Calculator (2)</vt:lpstr>
      <vt:lpstr>Degradation Calculator (3)</vt:lpstr>
      <vt:lpstr>RAC Replacement (1)</vt:lpstr>
      <vt:lpstr>RAC Replacement (2)</vt:lpstr>
      <vt:lpstr>RAC Replacement (3)</vt:lpstr>
      <vt:lpstr>Ref Replacement</vt:lpstr>
      <vt:lpstr>LIHEAP Priority List -23</vt:lpstr>
      <vt:lpstr>LIHEAP Priority List -24</vt:lpstr>
      <vt:lpstr>LIHEAP Priority List -25</vt:lpstr>
      <vt:lpstr>DOE SFSB PL Checklist HOT</vt:lpstr>
      <vt:lpstr>DOE MH PL Checklist HOT</vt:lpstr>
      <vt:lpstr>DOE LRMF PL Checklist HOT</vt:lpstr>
      <vt:lpstr>DOE SFSB PL Checklist MODERATE</vt:lpstr>
      <vt:lpstr>DOE MH PL Checklist MODERATE</vt:lpstr>
      <vt:lpstr>DOE LRMF PL Checklist MODERATE</vt:lpstr>
      <vt:lpstr>Sheet1 (2)</vt:lpstr>
      <vt:lpstr>Sheet1</vt:lpstr>
      <vt:lpstr>Agency-County</vt:lpstr>
      <vt:lpstr>'Attic Vent Calc'!Print_Area</vt:lpstr>
      <vt:lpstr>'Blower Door Duct Blaster Data'!Print_Area</vt:lpstr>
      <vt:lpstr>'CAZ Testing Data'!Print_Area</vt:lpstr>
      <vt:lpstr>'DOE LRMF PL Checklist MODERATE'!Print_Area</vt:lpstr>
      <vt:lpstr>'DOE SFSB PL Checklist HOT'!Print_Area</vt:lpstr>
      <vt:lpstr>'LIHEAP Priority List -24'!Print_Area</vt:lpstr>
      <vt:lpstr>'LIHEAP Priority List -25'!Print_Area</vt:lpstr>
      <vt:lpstr>'RAC Replacement (1)'!Print_Area</vt:lpstr>
      <vt:lpstr>'RAC Replacement (2)'!Print_Area</vt:lpstr>
      <vt:lpstr>'RAC Replacement (3)'!Print_Area</vt:lpstr>
      <vt:lpstr>xfd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evan.brown@tdhca.state.tx.us</dc:creator>
  <cp:lastModifiedBy>Evan Brown</cp:lastModifiedBy>
  <cp:lastPrinted>2025-02-10T19:56:47Z</cp:lastPrinted>
  <dcterms:created xsi:type="dcterms:W3CDTF">2022-07-28T20:57:40Z</dcterms:created>
  <dcterms:modified xsi:type="dcterms:W3CDTF">2025-02-10T19:59:47Z</dcterms:modified>
</cp:coreProperties>
</file>